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3\Rede\_NOVO SERVIDOR\2_DEPARTAMENTOS\LICITACAO\LICITAÇÃO\CAPTAÇÃO\2024\08 - AGOSTO\12-08\12.08.2024 - PROJETO PARANA MOT\HABILITAÇÃO\"/>
    </mc:Choice>
  </mc:AlternateContent>
  <xr:revisionPtr revIDLastSave="0" documentId="13_ncr:1_{D3E4A9A4-F62F-4FD5-803C-FEFC6AB7ACA7}" xr6:coauthVersionLast="47" xr6:coauthVersionMax="47" xr10:uidLastSave="{00000000-0000-0000-0000-000000000000}"/>
  <bookViews>
    <workbookView xWindow="28680" yWindow="-120" windowWidth="29040" windowHeight="15720" xr2:uid="{BA01A1D5-4E68-4EF0-84F8-F19ED6E75EF6}"/>
  </bookViews>
  <sheets>
    <sheet name="GERAL" sheetId="5" r:id="rId1"/>
    <sheet name="1- Assistente I" sheetId="1" r:id="rId2"/>
    <sheet name="2- Assistente II" sheetId="2" r:id="rId3"/>
    <sheet name="3- Analista I" sheetId="6" r:id="rId4"/>
    <sheet name="4- Analista II" sheetId="7" r:id="rId5"/>
    <sheet name="5- Analista III" sheetId="8" r:id="rId6"/>
    <sheet name="6- Analista IV" sheetId="9" r:id="rId7"/>
  </sheets>
  <definedNames>
    <definedName name="_xlnm.Print_Area" localSheetId="1">'1- Assistente I'!$A$1:$D$79</definedName>
    <definedName name="_xlnm.Print_Area" localSheetId="2">'2- Assistente II'!$A$1:$D$79</definedName>
    <definedName name="_xlnm.Print_Area" localSheetId="3">'3- Analista I'!$A$1:$D$79</definedName>
    <definedName name="_xlnm.Print_Area" localSheetId="4">'4- Analista II'!$A$1:$D$79</definedName>
    <definedName name="_xlnm.Print_Area" localSheetId="5">'5- Analista III'!$A$1:$D$79</definedName>
    <definedName name="_xlnm.Print_Area" localSheetId="6">'6- Analista IV'!$A$1:$D$79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54" i="8" s="1"/>
  <c r="B56" i="8" s="1"/>
  <c r="A78" i="9"/>
  <c r="A77" i="9"/>
  <c r="A72" i="9"/>
  <c r="D55" i="9"/>
  <c r="B55" i="9"/>
  <c r="D54" i="9"/>
  <c r="D51" i="9"/>
  <c r="B51" i="9"/>
  <c r="D50" i="9"/>
  <c r="B50" i="9"/>
  <c r="B52" i="9" s="1"/>
  <c r="C46" i="9"/>
  <c r="A46" i="9"/>
  <c r="C45" i="9"/>
  <c r="A45" i="9"/>
  <c r="D44" i="9"/>
  <c r="C44" i="9"/>
  <c r="A44" i="9"/>
  <c r="D42" i="9"/>
  <c r="C42" i="9"/>
  <c r="B42" i="9"/>
  <c r="A42" i="9"/>
  <c r="D41" i="9"/>
  <c r="B41" i="9"/>
  <c r="C41" i="9" s="1"/>
  <c r="A41" i="9"/>
  <c r="D40" i="9"/>
  <c r="B40" i="9"/>
  <c r="C40" i="9" s="1"/>
  <c r="A40" i="9"/>
  <c r="D39" i="9"/>
  <c r="B39" i="9"/>
  <c r="C39" i="9" s="1"/>
  <c r="A39" i="9"/>
  <c r="D38" i="9"/>
  <c r="B38" i="9"/>
  <c r="C38" i="9" s="1"/>
  <c r="A38" i="9"/>
  <c r="D37" i="9"/>
  <c r="B37" i="9"/>
  <c r="C37" i="9" s="1"/>
  <c r="A37" i="9"/>
  <c r="D36" i="9"/>
  <c r="B36" i="9"/>
  <c r="C36" i="9" s="1"/>
  <c r="A36" i="9"/>
  <c r="D31" i="9"/>
  <c r="D30" i="9"/>
  <c r="D25" i="9"/>
  <c r="B25" i="9"/>
  <c r="D24" i="9"/>
  <c r="B24" i="9"/>
  <c r="D23" i="9"/>
  <c r="B23" i="9"/>
  <c r="D22" i="9"/>
  <c r="B22" i="9"/>
  <c r="D18" i="9"/>
  <c r="D14" i="9"/>
  <c r="B14" i="9"/>
  <c r="B15" i="9" s="1"/>
  <c r="C10" i="9"/>
  <c r="C11" i="9" s="1"/>
  <c r="A78" i="8"/>
  <c r="A77" i="8"/>
  <c r="A72" i="8"/>
  <c r="D55" i="8"/>
  <c r="B55" i="8"/>
  <c r="D54" i="8"/>
  <c r="D51" i="8"/>
  <c r="B51" i="8"/>
  <c r="D50" i="8"/>
  <c r="B50" i="8"/>
  <c r="B52" i="8" s="1"/>
  <c r="C46" i="8"/>
  <c r="A46" i="8"/>
  <c r="C45" i="8"/>
  <c r="A45" i="8"/>
  <c r="D44" i="8"/>
  <c r="C44" i="8"/>
  <c r="A44" i="8"/>
  <c r="D42" i="8"/>
  <c r="B42" i="8"/>
  <c r="C42" i="8" s="1"/>
  <c r="A42" i="8"/>
  <c r="D41" i="8"/>
  <c r="B41" i="8"/>
  <c r="C41" i="8" s="1"/>
  <c r="A41" i="8"/>
  <c r="D40" i="8"/>
  <c r="B40" i="8"/>
  <c r="C40" i="8" s="1"/>
  <c r="A40" i="8"/>
  <c r="D39" i="8"/>
  <c r="B39" i="8"/>
  <c r="C39" i="8" s="1"/>
  <c r="A39" i="8"/>
  <c r="D38" i="8"/>
  <c r="B38" i="8"/>
  <c r="C38" i="8" s="1"/>
  <c r="A38" i="8"/>
  <c r="D37" i="8"/>
  <c r="B37" i="8"/>
  <c r="C37" i="8" s="1"/>
  <c r="A37" i="8"/>
  <c r="D36" i="8"/>
  <c r="B36" i="8"/>
  <c r="C36" i="8" s="1"/>
  <c r="A36" i="8"/>
  <c r="D31" i="8"/>
  <c r="D30" i="8"/>
  <c r="D25" i="8"/>
  <c r="B25" i="8"/>
  <c r="D24" i="8"/>
  <c r="B24" i="8"/>
  <c r="D23" i="8"/>
  <c r="B23" i="8"/>
  <c r="D22" i="8"/>
  <c r="B22" i="8"/>
  <c r="D18" i="8"/>
  <c r="D14" i="8"/>
  <c r="B14" i="8"/>
  <c r="B15" i="8" s="1"/>
  <c r="C10" i="8"/>
  <c r="C11" i="8" s="1"/>
  <c r="A78" i="7"/>
  <c r="A77" i="7"/>
  <c r="A72" i="7"/>
  <c r="D55" i="7"/>
  <c r="B55" i="7"/>
  <c r="D54" i="7"/>
  <c r="D51" i="7"/>
  <c r="B51" i="7"/>
  <c r="D50" i="7"/>
  <c r="B50" i="7"/>
  <c r="B52" i="7" s="1"/>
  <c r="C46" i="7"/>
  <c r="A46" i="7"/>
  <c r="C45" i="7"/>
  <c r="A45" i="7"/>
  <c r="D44" i="7"/>
  <c r="C44" i="7"/>
  <c r="A44" i="7"/>
  <c r="D42" i="7"/>
  <c r="B42" i="7"/>
  <c r="C42" i="7" s="1"/>
  <c r="A42" i="7"/>
  <c r="D41" i="7"/>
  <c r="B41" i="7"/>
  <c r="C41" i="7" s="1"/>
  <c r="A41" i="7"/>
  <c r="D40" i="7"/>
  <c r="B40" i="7"/>
  <c r="C40" i="7" s="1"/>
  <c r="A40" i="7"/>
  <c r="D39" i="7"/>
  <c r="B39" i="7"/>
  <c r="C39" i="7" s="1"/>
  <c r="A39" i="7"/>
  <c r="D38" i="7"/>
  <c r="B38" i="7"/>
  <c r="C38" i="7" s="1"/>
  <c r="A38" i="7"/>
  <c r="D37" i="7"/>
  <c r="B37" i="7"/>
  <c r="C37" i="7" s="1"/>
  <c r="A37" i="7"/>
  <c r="D36" i="7"/>
  <c r="B36" i="7"/>
  <c r="C36" i="7" s="1"/>
  <c r="A36" i="7"/>
  <c r="D31" i="7"/>
  <c r="D30" i="7"/>
  <c r="D25" i="7"/>
  <c r="D24" i="7"/>
  <c r="B24" i="7"/>
  <c r="D23" i="7"/>
  <c r="B23" i="7"/>
  <c r="D22" i="7"/>
  <c r="B22" i="7"/>
  <c r="D18" i="7"/>
  <c r="D14" i="7"/>
  <c r="B14" i="7"/>
  <c r="B15" i="7" s="1"/>
  <c r="C10" i="7"/>
  <c r="C11" i="7" s="1"/>
  <c r="A78" i="6"/>
  <c r="A77" i="6"/>
  <c r="A72" i="6"/>
  <c r="D55" i="6"/>
  <c r="B55" i="6"/>
  <c r="D54" i="6"/>
  <c r="D51" i="6"/>
  <c r="B51" i="6"/>
  <c r="D50" i="6"/>
  <c r="B50" i="6"/>
  <c r="B52" i="6" s="1"/>
  <c r="C46" i="6"/>
  <c r="A46" i="6"/>
  <c r="C45" i="6"/>
  <c r="A45" i="6"/>
  <c r="D44" i="6"/>
  <c r="C44" i="6"/>
  <c r="A44" i="6"/>
  <c r="D42" i="6"/>
  <c r="B42" i="6"/>
  <c r="C42" i="6" s="1"/>
  <c r="A42" i="6"/>
  <c r="D41" i="6"/>
  <c r="B41" i="6"/>
  <c r="C41" i="6" s="1"/>
  <c r="A41" i="6"/>
  <c r="D40" i="6"/>
  <c r="B40" i="6"/>
  <c r="C40" i="6" s="1"/>
  <c r="A40" i="6"/>
  <c r="D39" i="6"/>
  <c r="B39" i="6"/>
  <c r="C39" i="6" s="1"/>
  <c r="A39" i="6"/>
  <c r="D38" i="6"/>
  <c r="B38" i="6"/>
  <c r="C38" i="6" s="1"/>
  <c r="A38" i="6"/>
  <c r="D37" i="6"/>
  <c r="B37" i="6"/>
  <c r="C37" i="6" s="1"/>
  <c r="A37" i="6"/>
  <c r="D36" i="6"/>
  <c r="B36" i="6"/>
  <c r="C36" i="6" s="1"/>
  <c r="A36" i="6"/>
  <c r="D31" i="6"/>
  <c r="D30" i="6"/>
  <c r="D25" i="6"/>
  <c r="B25" i="6"/>
  <c r="D24" i="6"/>
  <c r="B24" i="6"/>
  <c r="D23" i="6"/>
  <c r="B23" i="6"/>
  <c r="D22" i="6"/>
  <c r="B22" i="6"/>
  <c r="D18" i="6"/>
  <c r="D14" i="6"/>
  <c r="B14" i="6"/>
  <c r="B15" i="6" s="1"/>
  <c r="C10" i="6"/>
  <c r="C11" i="6" s="1"/>
  <c r="A46" i="2"/>
  <c r="A45" i="2"/>
  <c r="A44" i="2"/>
  <c r="D55" i="2"/>
  <c r="D54" i="2"/>
  <c r="D51" i="2"/>
  <c r="D50" i="2"/>
  <c r="D31" i="2"/>
  <c r="D30" i="2"/>
  <c r="D25" i="2"/>
  <c r="D24" i="2"/>
  <c r="D23" i="2"/>
  <c r="D22" i="2"/>
  <c r="D18" i="2"/>
  <c r="D14" i="2"/>
  <c r="C46" i="2"/>
  <c r="C45" i="2"/>
  <c r="C44" i="2"/>
  <c r="D44" i="2"/>
  <c r="D42" i="2"/>
  <c r="D41" i="2"/>
  <c r="D39" i="2"/>
  <c r="D40" i="2"/>
  <c r="D38" i="2"/>
  <c r="D37" i="2"/>
  <c r="D36" i="2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A37" i="2"/>
  <c r="A38" i="2"/>
  <c r="A39" i="2"/>
  <c r="A40" i="2"/>
  <c r="A41" i="2"/>
  <c r="A42" i="2"/>
  <c r="A36" i="2"/>
  <c r="B23" i="2"/>
  <c r="B24" i="2"/>
  <c r="B25" i="2"/>
  <c r="B22" i="2"/>
  <c r="B26" i="2" s="1"/>
  <c r="C36" i="1"/>
  <c r="A78" i="2"/>
  <c r="A77" i="2"/>
  <c r="C44" i="1"/>
  <c r="C47" i="1" s="1"/>
  <c r="B25" i="1"/>
  <c r="B25" i="7" s="1"/>
  <c r="B51" i="2"/>
  <c r="B50" i="2"/>
  <c r="A72" i="2"/>
  <c r="B55" i="2"/>
  <c r="B36" i="2"/>
  <c r="C36" i="2" s="1"/>
  <c r="B14" i="2"/>
  <c r="B15" i="2" s="1"/>
  <c r="C10" i="2"/>
  <c r="C38" i="1"/>
  <c r="C39" i="1"/>
  <c r="C40" i="1"/>
  <c r="C41" i="1"/>
  <c r="C42" i="1"/>
  <c r="C37" i="1"/>
  <c r="B54" i="7" l="1"/>
  <c r="B54" i="2"/>
  <c r="B54" i="9"/>
  <c r="B54" i="6"/>
  <c r="B57" i="8"/>
  <c r="B26" i="6"/>
  <c r="B26" i="7"/>
  <c r="C47" i="2"/>
  <c r="B26" i="8"/>
  <c r="C47" i="6"/>
  <c r="C64" i="6" s="1"/>
  <c r="B56" i="9"/>
  <c r="B57" i="9" s="1"/>
  <c r="B56" i="7"/>
  <c r="B57" i="7" s="1"/>
  <c r="C47" i="9"/>
  <c r="C64" i="9" s="1"/>
  <c r="C14" i="9"/>
  <c r="C15" i="9" s="1"/>
  <c r="B26" i="9"/>
  <c r="C62" i="9"/>
  <c r="C47" i="8"/>
  <c r="C64" i="8" s="1"/>
  <c r="C62" i="8"/>
  <c r="C14" i="8"/>
  <c r="C15" i="8" s="1"/>
  <c r="C47" i="7"/>
  <c r="C64" i="7" s="1"/>
  <c r="C14" i="7"/>
  <c r="C15" i="7" s="1"/>
  <c r="C62" i="7"/>
  <c r="C14" i="6"/>
  <c r="C15" i="6" s="1"/>
  <c r="B56" i="6"/>
  <c r="B57" i="6" s="1"/>
  <c r="C62" i="6"/>
  <c r="B52" i="2"/>
  <c r="B56" i="2"/>
  <c r="C64" i="2"/>
  <c r="C14" i="2"/>
  <c r="C15" i="2" s="1"/>
  <c r="C11" i="2"/>
  <c r="C62" i="2" s="1"/>
  <c r="B30" i="1"/>
  <c r="B18" i="1"/>
  <c r="C10" i="1"/>
  <c r="B56" i="1"/>
  <c r="B52" i="1"/>
  <c r="B26" i="1"/>
  <c r="B15" i="1"/>
  <c r="B30" i="8" l="1"/>
  <c r="B30" i="9"/>
  <c r="B30" i="2"/>
  <c r="C30" i="2" s="1"/>
  <c r="B30" i="6"/>
  <c r="B30" i="7"/>
  <c r="B19" i="1"/>
  <c r="B18" i="7"/>
  <c r="B19" i="7" s="1"/>
  <c r="B18" i="9"/>
  <c r="B18" i="6"/>
  <c r="B18" i="8"/>
  <c r="B19" i="8" s="1"/>
  <c r="B18" i="2"/>
  <c r="B19" i="2" s="1"/>
  <c r="C18" i="2"/>
  <c r="C19" i="2" s="1"/>
  <c r="C24" i="2" s="1"/>
  <c r="C18" i="8"/>
  <c r="C19" i="8" s="1"/>
  <c r="C18" i="7"/>
  <c r="C19" i="7" s="1"/>
  <c r="C14" i="1"/>
  <c r="C15" i="1" s="1"/>
  <c r="C18" i="1" s="1"/>
  <c r="B57" i="2"/>
  <c r="C30" i="1"/>
  <c r="B31" i="1"/>
  <c r="C11" i="1"/>
  <c r="B57" i="1"/>
  <c r="B19" i="9" l="1"/>
  <c r="C18" i="9"/>
  <c r="C19" i="9" s="1"/>
  <c r="B31" i="9"/>
  <c r="C31" i="9" s="1"/>
  <c r="B31" i="2"/>
  <c r="B31" i="6"/>
  <c r="C31" i="6" s="1"/>
  <c r="B31" i="7"/>
  <c r="C31" i="7" s="1"/>
  <c r="B31" i="8"/>
  <c r="C31" i="8" s="1"/>
  <c r="C25" i="2"/>
  <c r="B19" i="6"/>
  <c r="C18" i="6"/>
  <c r="C19" i="6" s="1"/>
  <c r="C22" i="2"/>
  <c r="C26" i="2" s="1"/>
  <c r="C23" i="2"/>
  <c r="B32" i="7"/>
  <c r="C30" i="7"/>
  <c r="C32" i="7" s="1"/>
  <c r="B32" i="6"/>
  <c r="C30" i="6"/>
  <c r="C32" i="6" s="1"/>
  <c r="B32" i="9"/>
  <c r="C30" i="9"/>
  <c r="C32" i="9" s="1"/>
  <c r="B32" i="8"/>
  <c r="C30" i="8"/>
  <c r="C32" i="8" s="1"/>
  <c r="C24" i="8"/>
  <c r="C22" i="8"/>
  <c r="C23" i="8"/>
  <c r="C25" i="8"/>
  <c r="C23" i="7"/>
  <c r="C24" i="7"/>
  <c r="C25" i="7"/>
  <c r="C22" i="7"/>
  <c r="C19" i="1"/>
  <c r="C22" i="1" s="1"/>
  <c r="B32" i="1"/>
  <c r="C31" i="1"/>
  <c r="C32" i="1" s="1"/>
  <c r="C62" i="1"/>
  <c r="C23" i="6" l="1"/>
  <c r="C22" i="6"/>
  <c r="C25" i="6"/>
  <c r="C24" i="6"/>
  <c r="C31" i="2"/>
  <c r="C32" i="2" s="1"/>
  <c r="C63" i="2" s="1"/>
  <c r="C65" i="2" s="1"/>
  <c r="B32" i="2"/>
  <c r="C23" i="9"/>
  <c r="C22" i="9"/>
  <c r="C25" i="9"/>
  <c r="C24" i="9"/>
  <c r="C26" i="8"/>
  <c r="C63" i="8" s="1"/>
  <c r="C65" i="8" s="1"/>
  <c r="C50" i="8"/>
  <c r="C51" i="8" s="1"/>
  <c r="C26" i="7"/>
  <c r="C50" i="7" s="1"/>
  <c r="C63" i="7"/>
  <c r="C65" i="7" s="1"/>
  <c r="C24" i="1"/>
  <c r="C25" i="1"/>
  <c r="C23" i="1"/>
  <c r="C26" i="9" l="1"/>
  <c r="C50" i="2"/>
  <c r="C26" i="6"/>
  <c r="C26" i="1"/>
  <c r="C52" i="8"/>
  <c r="C66" i="8"/>
  <c r="C70" i="8" s="1"/>
  <c r="C6" i="5" s="1"/>
  <c r="C51" i="7"/>
  <c r="C52" i="7" s="1"/>
  <c r="C51" i="2"/>
  <c r="C66" i="2" s="1"/>
  <c r="C70" i="2" s="1"/>
  <c r="C3" i="5" s="1"/>
  <c r="C63" i="1"/>
  <c r="C50" i="6" l="1"/>
  <c r="C63" i="6"/>
  <c r="C65" i="6" s="1"/>
  <c r="C50" i="9"/>
  <c r="C63" i="9"/>
  <c r="C65" i="9" s="1"/>
  <c r="C55" i="8"/>
  <c r="C54" i="8"/>
  <c r="C66" i="7"/>
  <c r="C70" i="7" s="1"/>
  <c r="C52" i="2"/>
  <c r="C54" i="2"/>
  <c r="C55" i="2"/>
  <c r="C51" i="9" l="1"/>
  <c r="C52" i="9"/>
  <c r="C66" i="9"/>
  <c r="C70" i="9" s="1"/>
  <c r="C51" i="6"/>
  <c r="C52" i="6"/>
  <c r="C66" i="6"/>
  <c r="C70" i="6" s="1"/>
  <c r="C54" i="7"/>
  <c r="C5" i="5"/>
  <c r="C68" i="8"/>
  <c r="C69" i="8" s="1"/>
  <c r="C58" i="8" s="1"/>
  <c r="C56" i="8"/>
  <c r="C57" i="8" s="1"/>
  <c r="C55" i="7"/>
  <c r="C68" i="2"/>
  <c r="C69" i="2" s="1"/>
  <c r="C58" i="2" s="1"/>
  <c r="C56" i="2"/>
  <c r="C57" i="2" s="1"/>
  <c r="C4" i="5" l="1"/>
  <c r="C55" i="6"/>
  <c r="C54" i="6"/>
  <c r="C7" i="5"/>
  <c r="C55" i="9"/>
  <c r="C54" i="9"/>
  <c r="C68" i="7"/>
  <c r="C69" i="7" s="1"/>
  <c r="C58" i="7" s="1"/>
  <c r="C56" i="7"/>
  <c r="C57" i="7" s="1"/>
  <c r="C64" i="1"/>
  <c r="C65" i="1" s="1"/>
  <c r="C68" i="9" l="1"/>
  <c r="C69" i="9" s="1"/>
  <c r="C58" i="9" s="1"/>
  <c r="C56" i="9"/>
  <c r="C57" i="9" s="1"/>
  <c r="C68" i="6"/>
  <c r="C69" i="6" s="1"/>
  <c r="C58" i="6" s="1"/>
  <c r="C56" i="6"/>
  <c r="C57" i="6" s="1"/>
  <c r="C50" i="1"/>
  <c r="C51" i="1" l="1"/>
  <c r="C52" i="1" s="1"/>
  <c r="C66" i="1" l="1"/>
  <c r="C70" i="1" s="1"/>
  <c r="C2" i="5" s="1"/>
  <c r="C8" i="5" s="1"/>
  <c r="C54" i="1" l="1"/>
  <c r="C55" i="1"/>
  <c r="C56" i="1" l="1"/>
  <c r="C57" i="1" s="1"/>
  <c r="C68" i="1"/>
  <c r="C69" i="1" s="1"/>
  <c r="C58" i="1" s="1"/>
</calcChain>
</file>

<file path=xl/sharedStrings.xml><?xml version="1.0" encoding="utf-8"?>
<sst xmlns="http://schemas.openxmlformats.org/spreadsheetml/2006/main" count="475" uniqueCount="102">
  <si>
    <t>MODULO 1 - COMPOSIÇÃO DA REMUNERAÇÃO</t>
  </si>
  <si>
    <t xml:space="preserve"> COMPOSIÇÃO DA REMUNERAÇÃO</t>
  </si>
  <si>
    <t>Qde.</t>
  </si>
  <si>
    <t>VALOR</t>
  </si>
  <si>
    <t>FUNDAMENTAÇÃO LEGAL</t>
  </si>
  <si>
    <t>SALÁRIO</t>
  </si>
  <si>
    <t>TOTAL DA REMUNERAÇÃO</t>
  </si>
  <si>
    <t>TOTAL DO MÓDULO 1</t>
  </si>
  <si>
    <t>MÓDULO 2 - CUSTO DE REPOSIÇÃO DO PROF. AUSENTE</t>
  </si>
  <si>
    <t>%</t>
  </si>
  <si>
    <t>Reposição do valor de Faltas e Ausências</t>
  </si>
  <si>
    <t>Artigos 473, 476 e 822/CLT-Art.18 Lei 8.212. Lei 6.676/76 - Art.7 inciso XIX -CF/88</t>
  </si>
  <si>
    <t>TOTAL DO MÓDULO 2.</t>
  </si>
  <si>
    <t>MÓDULO 3 - 13o SALÁRIO E DICIONAL DE FÉRIAS</t>
  </si>
  <si>
    <t>13o SALÁRIO</t>
  </si>
  <si>
    <t>Lei 4090/62  Inciso VIII Art. 7 CF 88</t>
  </si>
  <si>
    <t xml:space="preserve">TOTAL DO MÓDULO 3 </t>
  </si>
  <si>
    <t>MODULO 4 - ENCARGOS SOCIAIS E PREVIDENCIÁRIOS</t>
  </si>
  <si>
    <t>INSS</t>
  </si>
  <si>
    <t>Artigo 22 Inciso I Lei 8.212/91</t>
  </si>
  <si>
    <t>FGTS</t>
  </si>
  <si>
    <t>Artigo 15 Lei 8036/90 e Art. 7º Inciso III CF/88</t>
  </si>
  <si>
    <t>SALÁRIO EDUCAÇÃO</t>
  </si>
  <si>
    <t>Artigo 3º Inciso I Decreto 87.043/82</t>
  </si>
  <si>
    <t>RISCOS AMBIENTAIS DO TRABALHO</t>
  </si>
  <si>
    <t>Decreto 6.042/2007, Lei 10.666/2003</t>
  </si>
  <si>
    <t>TOTAL DOS ENCARGOS SOCIAIS E PREVIDENCIÁRIOS</t>
  </si>
  <si>
    <t>MODULO 5 - PROVISÕES PARA RESCISÕES</t>
  </si>
  <si>
    <t>MÓDULO 5 - PROVISÃO PARA RESCISÃO</t>
  </si>
  <si>
    <t>FÉRIAS INDENIZADAS</t>
  </si>
  <si>
    <t>Artigo 146 e § Único</t>
  </si>
  <si>
    <t>ADICIONAL DE FÉRIAS INDENIZADAS</t>
  </si>
  <si>
    <t>Artigo 7 item XVII CF/88  - SUMULA 328/TST</t>
  </si>
  <si>
    <t>TOTAL DO MÓDULO 5. VERBAS RESCISÓRIAS</t>
  </si>
  <si>
    <t>MÓDULO 7 - CUSTO DOS INSUMOS</t>
  </si>
  <si>
    <t>INSUMOS PESSOAIS</t>
  </si>
  <si>
    <t>VALE TRANSPORTE</t>
  </si>
  <si>
    <t>Lei 7.4118</t>
  </si>
  <si>
    <t>VALE REFEIÇÃO</t>
  </si>
  <si>
    <t>Valor constante no Edital</t>
  </si>
  <si>
    <t>BENEFÍCIO SOCIAL FAMILIAR</t>
  </si>
  <si>
    <t>CUSTOS DOS EXAMES ADMIS. PERIÓDICOS E DEMISSIONAIS *</t>
  </si>
  <si>
    <t>Artigo 168/CLT e NR 07 e 09</t>
  </si>
  <si>
    <t>CUSTO DO PAGAMENTO SALARIAL</t>
  </si>
  <si>
    <t>IN5 AnexoIII B, Item 2.1 - c.3 e custo variável</t>
  </si>
  <si>
    <t>DEMAIS INSUMOS</t>
  </si>
  <si>
    <t>SEGURO GARANTIA</t>
  </si>
  <si>
    <t>Lei 8.666 Art. 56 §1 Incisos II ou III</t>
  </si>
  <si>
    <t>OUTROS (ESPECIFICAR)</t>
  </si>
  <si>
    <t>(-) CRÉDITOS PIS/COFINS 9,25% (QUANDO EXISTIR)</t>
  </si>
  <si>
    <t>TOTAL DOS INSUMOS DIVERSOS</t>
  </si>
  <si>
    <t>MÓDULO 8 - CUSTOS INDIRETOS, LUCRO E TRIBUTOS</t>
  </si>
  <si>
    <t>CUSTOS COM ADMINISTRAÇÃO DO CONTRATO</t>
  </si>
  <si>
    <t>Limite necessário conforme a deteminação da empresa</t>
  </si>
  <si>
    <t>LUCRO BRUTO</t>
  </si>
  <si>
    <t>Limite necessário para subsistência da empresa</t>
  </si>
  <si>
    <t>Sub total 1</t>
  </si>
  <si>
    <t>TRIBUTOS FEDERAIS</t>
  </si>
  <si>
    <t>Leis 10.637 e 10.833</t>
  </si>
  <si>
    <t>ISS</t>
  </si>
  <si>
    <t>Lei Complementar 116 e Lei Municipal</t>
  </si>
  <si>
    <t xml:space="preserve">Sub total 2 </t>
  </si>
  <si>
    <t xml:space="preserve">TOTAL DO MÓDULO 5 </t>
  </si>
  <si>
    <t xml:space="preserve">TOTAL DO CUSTO DOS SERVIÇOS </t>
  </si>
  <si>
    <t>Módulo 6 - Resumo da planilha</t>
  </si>
  <si>
    <t>Mão de obra vinculada a execução contratual valor</t>
  </si>
  <si>
    <t>MÓDULO 1 - Composição da Remuneração</t>
  </si>
  <si>
    <t xml:space="preserve">MÓDULO 2- 3 - 4- 5- 6 - Encargos </t>
  </si>
  <si>
    <t>MÓDULO 7</t>
  </si>
  <si>
    <t>SUB TOTAL A + B + C + D + E</t>
  </si>
  <si>
    <t xml:space="preserve">Custos Indiretos, Lucro </t>
  </si>
  <si>
    <t>Custo dos Serviços</t>
  </si>
  <si>
    <t>Custos dos Tributos</t>
  </si>
  <si>
    <t>Valor total por empregado</t>
  </si>
  <si>
    <t>CÁLCULO DA FATURA</t>
  </si>
  <si>
    <t xml:space="preserve">PLANILHA ORÇAMENTÁRIA </t>
  </si>
  <si>
    <t>Código FPAS: 655</t>
  </si>
  <si>
    <t>Regime de Tributação: Lucro Real</t>
  </si>
  <si>
    <t>Cláusula 15a da CCT</t>
  </si>
  <si>
    <t>BENEFÍCIO ASSISTÊNCIA MÉDICA E ODONTOLÓGICA</t>
  </si>
  <si>
    <t>Cláusula 16a da CCT</t>
  </si>
  <si>
    <t>FUNDO DE QUALIFICAÇÃO PROFISSIONAL</t>
  </si>
  <si>
    <t>Cláusula 23a da CCT</t>
  </si>
  <si>
    <t>Taboão da Serra - SP, 12 de agosto de 2024.</t>
  </si>
  <si>
    <t>POSTO DE SERVIÇO</t>
  </si>
  <si>
    <t>VALOR MENSAL POR POSTO DE SERVIÇO</t>
  </si>
  <si>
    <t>VALOR GLOBAL MENSAL</t>
  </si>
  <si>
    <t>Categoria Profissional: ASSISTENTE I</t>
  </si>
  <si>
    <t xml:space="preserve">Categoria Profissional: ASSISTENTE II </t>
  </si>
  <si>
    <t>ASSISTENTE I</t>
  </si>
  <si>
    <t>ITEM</t>
  </si>
  <si>
    <t>ASSISTENTE II</t>
  </si>
  <si>
    <t>ANALISTA I</t>
  </si>
  <si>
    <t>ANALISTA II</t>
  </si>
  <si>
    <t>ANALISTA III</t>
  </si>
  <si>
    <t>ANALISTA IV</t>
  </si>
  <si>
    <t xml:space="preserve">Categoria Profissional: ANALISTA I </t>
  </si>
  <si>
    <t>Categoria Profissional: ANALISTA II</t>
  </si>
  <si>
    <t>Categoria Profissional: ANALISTA III</t>
  </si>
  <si>
    <t>Categoria Profissional: ANALISTA IV</t>
  </si>
  <si>
    <t>Maria do Carmo Dornellas</t>
  </si>
  <si>
    <t>Diretora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</si>
</sst>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indexed="63"/>
      <name val="Verdan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35">
    <xf numFmtId="0" fontId="0" fillId="0" borderId="0" xfId="0"/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44" fontId="2" fillId="0" borderId="14" xfId="0" applyNumberFormat="1" applyFont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horizontal="center"/>
    </xf>
    <xf numFmtId="10" fontId="0" fillId="0" borderId="11" xfId="2" applyNumberFormat="1" applyFont="1" applyFill="1" applyBorder="1" applyAlignment="1">
      <alignment horizontal="center"/>
    </xf>
    <xf numFmtId="0" fontId="4" fillId="0" borderId="12" xfId="0" applyFont="1" applyBorder="1"/>
    <xf numFmtId="10" fontId="2" fillId="0" borderId="14" xfId="2" applyNumberFormat="1" applyFont="1" applyFill="1" applyBorder="1" applyAlignment="1">
      <alignment horizontal="center"/>
    </xf>
    <xf numFmtId="0" fontId="4" fillId="0" borderId="15" xfId="0" applyFont="1" applyBorder="1"/>
    <xf numFmtId="0" fontId="2" fillId="2" borderId="21" xfId="0" applyFont="1" applyFill="1" applyBorder="1" applyAlignment="1">
      <alignment horizontal="center"/>
    </xf>
    <xf numFmtId="10" fontId="0" fillId="0" borderId="23" xfId="2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left" wrapText="1"/>
    </xf>
    <xf numFmtId="10" fontId="2" fillId="0" borderId="14" xfId="2" applyNumberFormat="1" applyFon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23" xfId="1" applyFont="1" applyBorder="1"/>
    <xf numFmtId="0" fontId="4" fillId="0" borderId="24" xfId="0" applyFont="1" applyBorder="1" applyAlignment="1">
      <alignment wrapText="1"/>
    </xf>
    <xf numFmtId="0" fontId="4" fillId="0" borderId="12" xfId="0" applyFont="1" applyBorder="1" applyAlignment="1">
      <alignment wrapText="1"/>
    </xf>
    <xf numFmtId="10" fontId="2" fillId="0" borderId="14" xfId="0" applyNumberFormat="1" applyFont="1" applyBorder="1" applyAlignment="1">
      <alignment horizontal="center"/>
    </xf>
    <xf numFmtId="164" fontId="2" fillId="0" borderId="14" xfId="1" applyFont="1" applyBorder="1"/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4" fillId="0" borderId="25" xfId="0" applyFont="1" applyBorder="1"/>
    <xf numFmtId="0" fontId="4" fillId="0" borderId="15" xfId="0" applyFont="1" applyBorder="1" applyAlignment="1">
      <alignment wrapText="1"/>
    </xf>
    <xf numFmtId="10" fontId="0" fillId="0" borderId="0" xfId="2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44" fontId="2" fillId="0" borderId="11" xfId="0" applyNumberFormat="1" applyFont="1" applyBorder="1"/>
    <xf numFmtId="164" fontId="2" fillId="0" borderId="23" xfId="0" applyNumberFormat="1" applyFont="1" applyBorder="1"/>
    <xf numFmtId="0" fontId="2" fillId="2" borderId="27" xfId="0" applyFont="1" applyFill="1" applyBorder="1"/>
    <xf numFmtId="164" fontId="0" fillId="0" borderId="11" xfId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0" xfId="0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 applyAlignment="1">
      <alignment horizontal="center" vertical="center"/>
    </xf>
    <xf numFmtId="44" fontId="7" fillId="0" borderId="11" xfId="1" applyNumberFormat="1" applyFont="1" applyBorder="1" applyAlignment="1">
      <alignment horizontal="center" vertical="center"/>
    </xf>
    <xf numFmtId="44" fontId="7" fillId="0" borderId="0" xfId="0" applyNumberFormat="1" applyFont="1"/>
    <xf numFmtId="44" fontId="3" fillId="4" borderId="30" xfId="0" applyNumberFormat="1" applyFont="1" applyFill="1" applyBorder="1" applyAlignment="1">
      <alignment vertical="center"/>
    </xf>
    <xf numFmtId="164" fontId="7" fillId="0" borderId="0" xfId="1" applyFont="1"/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9" xfId="0" applyFont="1" applyFill="1" applyBorder="1"/>
    <xf numFmtId="0" fontId="8" fillId="0" borderId="21" xfId="0" applyFont="1" applyBorder="1" applyAlignment="1">
      <alignment horizontal="center"/>
    </xf>
    <xf numFmtId="0" fontId="8" fillId="0" borderId="33" xfId="0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28" xfId="0" applyFont="1" applyBorder="1"/>
    <xf numFmtId="0" fontId="8" fillId="2" borderId="1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9" fillId="0" borderId="26" xfId="0" applyFont="1" applyBorder="1"/>
    <xf numFmtId="0" fontId="8" fillId="2" borderId="9" xfId="0" applyFont="1" applyFill="1" applyBorder="1" applyAlignment="1">
      <alignment vertic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left"/>
    </xf>
    <xf numFmtId="0" fontId="8" fillId="0" borderId="26" xfId="0" applyFont="1" applyBorder="1" applyAlignment="1">
      <alignment horizontal="center"/>
    </xf>
    <xf numFmtId="0" fontId="10" fillId="0" borderId="25" xfId="0" applyFont="1" applyBorder="1"/>
    <xf numFmtId="10" fontId="9" fillId="0" borderId="24" xfId="0" applyNumberFormat="1" applyFont="1" applyBorder="1"/>
    <xf numFmtId="0" fontId="9" fillId="0" borderId="24" xfId="0" applyFont="1" applyBorder="1"/>
    <xf numFmtId="0" fontId="8" fillId="2" borderId="26" xfId="0" applyFont="1" applyFill="1" applyBorder="1"/>
    <xf numFmtId="0" fontId="8" fillId="0" borderId="12" xfId="0" applyFont="1" applyBorder="1" applyAlignment="1">
      <alignment horizontal="center"/>
    </xf>
    <xf numFmtId="164" fontId="9" fillId="0" borderId="6" xfId="0" applyNumberFormat="1" applyFont="1" applyBorder="1"/>
    <xf numFmtId="4" fontId="9" fillId="0" borderId="26" xfId="0" applyNumberFormat="1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4" fontId="11" fillId="0" borderId="6" xfId="3" applyNumberFormat="1" applyFont="1" applyBorder="1" applyAlignment="1">
      <alignment horizontal="left"/>
    </xf>
    <xf numFmtId="0" fontId="9" fillId="0" borderId="0" xfId="0" applyFont="1"/>
    <xf numFmtId="0" fontId="0" fillId="0" borderId="8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/>
    </xf>
    <xf numFmtId="44" fontId="0" fillId="0" borderId="32" xfId="0" applyNumberFormat="1" applyBorder="1"/>
    <xf numFmtId="0" fontId="0" fillId="0" borderId="11" xfId="0" applyBorder="1" applyAlignment="1">
      <alignment horizontal="center"/>
    </xf>
    <xf numFmtId="44" fontId="0" fillId="0" borderId="11" xfId="0" applyNumberForma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44" fontId="0" fillId="0" borderId="16" xfId="0" applyNumberFormat="1" applyBorder="1"/>
    <xf numFmtId="0" fontId="0" fillId="0" borderId="10" xfId="0" applyBorder="1"/>
    <xf numFmtId="0" fontId="0" fillId="0" borderId="22" xfId="0" applyBorder="1"/>
    <xf numFmtId="44" fontId="0" fillId="0" borderId="23" xfId="0" applyNumberFormat="1" applyBorder="1"/>
    <xf numFmtId="10" fontId="0" fillId="0" borderId="23" xfId="0" applyNumberFormat="1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164" fontId="0" fillId="0" borderId="11" xfId="0" applyNumberFormat="1" applyBorder="1"/>
    <xf numFmtId="164" fontId="0" fillId="0" borderId="11" xfId="1" applyFont="1" applyBorder="1"/>
    <xf numFmtId="0" fontId="0" fillId="0" borderId="13" xfId="0" applyBorder="1"/>
    <xf numFmtId="164" fontId="0" fillId="0" borderId="14" xfId="0" applyNumberFormat="1" applyBorder="1" applyAlignment="1">
      <alignment horizontal="center"/>
    </xf>
    <xf numFmtId="44" fontId="0" fillId="0" borderId="14" xfId="0" applyNumberFormat="1" applyBorder="1"/>
    <xf numFmtId="10" fontId="0" fillId="0" borderId="1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2" borderId="27" xfId="0" applyNumberFormat="1" applyFill="1" applyBorder="1"/>
    <xf numFmtId="0" fontId="2" fillId="0" borderId="0" xfId="0" applyFont="1" applyAlignment="1">
      <alignment horizontal="center" vertical="center"/>
    </xf>
    <xf numFmtId="0" fontId="12" fillId="0" borderId="2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4" xfId="3" applyFont="1" applyBorder="1" applyAlignment="1">
      <alignment horizontal="left"/>
    </xf>
    <xf numFmtId="0" fontId="12" fillId="0" borderId="5" xfId="3" applyFont="1" applyBorder="1" applyAlignment="1">
      <alignment horizontal="left"/>
    </xf>
    <xf numFmtId="0" fontId="0" fillId="0" borderId="2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3" borderId="12" xfId="0" applyFont="1" applyFill="1" applyBorder="1"/>
    <xf numFmtId="0" fontId="9" fillId="0" borderId="26" xfId="0" applyFont="1" applyBorder="1" applyAlignment="1">
      <alignment horizontal="left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_Planilha de Custos e Formação de Preços ISS 2%" xfId="3" xr:uid="{C45FAA28-9850-43A1-84AC-794416DB6372}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1524001</xdr:colOff>
      <xdr:row>2</xdr:row>
      <xdr:rowOff>137095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8ED450-B2A0-FDC9-46BC-0897FF03F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524000" cy="513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137095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679147C-FC71-43A2-A71C-72545B34F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5136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137095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AEB7F0-163C-46AC-B37C-E08D1C440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5136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137095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22D235-ADA8-4BF9-960C-9D27C1A3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5136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137095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70FA484-C00C-4F1B-BF73-9CC453AD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5136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137095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C036507-93F5-42DB-8A2A-6CAB8641A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513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7A87-C080-4DEC-A0DD-AE63AF5956C1}">
  <dimension ref="A1:K11"/>
  <sheetViews>
    <sheetView showGridLines="0" tabSelected="1" zoomScale="85" zoomScaleNormal="85" workbookViewId="0"/>
  </sheetViews>
  <sheetFormatPr defaultColWidth="9.109375" defaultRowHeight="15.6" x14ac:dyDescent="0.3"/>
  <cols>
    <col min="1" max="1" width="10" style="43" customWidth="1"/>
    <col min="2" max="2" width="23.6640625" style="50" customWidth="1"/>
    <col min="3" max="3" width="25.44140625" style="43" customWidth="1"/>
    <col min="4" max="4" width="9.109375" style="43"/>
    <col min="5" max="5" width="12.109375" style="43" bestFit="1" customWidth="1"/>
    <col min="6" max="6" width="9.109375" style="43"/>
    <col min="7" max="7" width="10.5546875" style="43" bestFit="1" customWidth="1"/>
    <col min="8" max="8" width="13.33203125" style="43" bestFit="1" customWidth="1"/>
    <col min="9" max="10" width="9.109375" style="43"/>
    <col min="11" max="11" width="14.33203125" style="43" bestFit="1" customWidth="1"/>
    <col min="12" max="16384" width="9.109375" style="43"/>
  </cols>
  <sheetData>
    <row r="1" spans="1:11" ht="31.2" x14ac:dyDescent="0.3">
      <c r="A1" s="41" t="s">
        <v>90</v>
      </c>
      <c r="B1" s="41" t="s">
        <v>84</v>
      </c>
      <c r="C1" s="42" t="s">
        <v>85</v>
      </c>
    </row>
    <row r="2" spans="1:11" x14ac:dyDescent="0.3">
      <c r="A2" s="44">
        <v>1</v>
      </c>
      <c r="B2" s="49" t="s">
        <v>89</v>
      </c>
      <c r="C2" s="45">
        <f>'1- Assistente I'!C70</f>
        <v>7031.05</v>
      </c>
      <c r="E2" s="46"/>
      <c r="G2" s="46"/>
      <c r="H2" s="46"/>
      <c r="K2" s="46"/>
    </row>
    <row r="3" spans="1:11" x14ac:dyDescent="0.3">
      <c r="A3" s="44">
        <v>2</v>
      </c>
      <c r="B3" s="49" t="s">
        <v>91</v>
      </c>
      <c r="C3" s="45">
        <f>'2- Assistente II'!C70</f>
        <v>9186.59</v>
      </c>
      <c r="E3" s="46"/>
      <c r="G3" s="46"/>
      <c r="H3" s="46"/>
      <c r="K3" s="46"/>
    </row>
    <row r="4" spans="1:11" x14ac:dyDescent="0.3">
      <c r="A4" s="44">
        <v>3</v>
      </c>
      <c r="B4" s="49" t="s">
        <v>92</v>
      </c>
      <c r="C4" s="45">
        <f>'3- Analista I'!C70</f>
        <v>12275.06</v>
      </c>
      <c r="E4" s="46"/>
      <c r="G4" s="46"/>
      <c r="H4" s="46"/>
      <c r="K4" s="46"/>
    </row>
    <row r="5" spans="1:11" x14ac:dyDescent="0.3">
      <c r="A5" s="44">
        <v>4</v>
      </c>
      <c r="B5" s="49" t="s">
        <v>93</v>
      </c>
      <c r="C5" s="45">
        <f>'4- Analista II'!C70</f>
        <v>16569.71</v>
      </c>
      <c r="E5" s="46"/>
      <c r="G5" s="46"/>
      <c r="H5" s="46"/>
      <c r="K5" s="46"/>
    </row>
    <row r="6" spans="1:11" x14ac:dyDescent="0.3">
      <c r="A6" s="44">
        <v>5</v>
      </c>
      <c r="B6" s="49" t="s">
        <v>94</v>
      </c>
      <c r="C6" s="45">
        <f>'5- Analista III'!C70</f>
        <v>23157.06</v>
      </c>
      <c r="E6" s="46"/>
      <c r="G6" s="46"/>
      <c r="H6" s="46"/>
      <c r="K6" s="46"/>
    </row>
    <row r="7" spans="1:11" x14ac:dyDescent="0.3">
      <c r="A7" s="44">
        <v>6</v>
      </c>
      <c r="B7" s="49" t="s">
        <v>95</v>
      </c>
      <c r="C7" s="45">
        <f>'6- Analista IV'!C70</f>
        <v>26670.53</v>
      </c>
      <c r="E7" s="46"/>
      <c r="G7" s="46"/>
      <c r="H7" s="46"/>
      <c r="K7" s="46"/>
    </row>
    <row r="8" spans="1:11" x14ac:dyDescent="0.3">
      <c r="A8" s="118" t="s">
        <v>86</v>
      </c>
      <c r="B8" s="119"/>
      <c r="C8" s="47">
        <f>SUM(C2:C7)</f>
        <v>94890</v>
      </c>
      <c r="H8" s="46"/>
      <c r="K8" s="46"/>
    </row>
    <row r="9" spans="1:11" x14ac:dyDescent="0.3">
      <c r="C9" s="48"/>
    </row>
    <row r="11" spans="1:11" x14ac:dyDescent="0.3">
      <c r="C11" s="46"/>
    </row>
  </sheetData>
  <mergeCells count="1">
    <mergeCell ref="A8:B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E8CD-5A33-4479-89B1-113778BE1FD9}">
  <sheetPr>
    <pageSetUpPr fitToPage="1"/>
  </sheetPr>
  <dimension ref="A1:F79"/>
  <sheetViews>
    <sheetView showGridLines="0" topLeftCell="A67" zoomScale="85" zoomScaleNormal="85" workbookViewId="0">
      <selection activeCell="A86" sqref="A86"/>
    </sheetView>
  </sheetViews>
  <sheetFormatPr defaultRowHeight="15" customHeight="1" x14ac:dyDescent="0.3"/>
  <cols>
    <col min="1" max="1" width="52" bestFit="1" customWidth="1"/>
    <col min="2" max="2" width="11" bestFit="1" customWidth="1"/>
    <col min="3" max="3" width="13.44140625" bestFit="1" customWidth="1"/>
    <col min="4" max="4" width="71.33203125" style="76" customWidth="1"/>
    <col min="5" max="5" width="13.44140625" bestFit="1" customWidth="1"/>
    <col min="6" max="6" width="12.21875" bestFit="1" customWidth="1"/>
  </cols>
  <sheetData>
    <row r="1" spans="1:4" ht="15" customHeight="1" x14ac:dyDescent="0.3">
      <c r="A1" s="125" t="s">
        <v>75</v>
      </c>
      <c r="B1" s="126"/>
      <c r="C1" s="126"/>
      <c r="D1" s="127"/>
    </row>
    <row r="2" spans="1:4" ht="15" customHeight="1" x14ac:dyDescent="0.3">
      <c r="A2" s="128"/>
      <c r="B2" s="129"/>
      <c r="C2" s="129"/>
      <c r="D2" s="130"/>
    </row>
    <row r="3" spans="1:4" ht="15" customHeight="1" x14ac:dyDescent="0.3">
      <c r="A3" s="40" t="s">
        <v>87</v>
      </c>
      <c r="B3" s="103"/>
      <c r="C3" s="103"/>
      <c r="D3" s="51"/>
    </row>
    <row r="4" spans="1:4" ht="15" customHeight="1" x14ac:dyDescent="0.3">
      <c r="A4" s="104" t="s">
        <v>76</v>
      </c>
      <c r="B4" s="103"/>
      <c r="C4" s="103"/>
      <c r="D4" s="51"/>
    </row>
    <row r="5" spans="1:4" ht="15" customHeight="1" x14ac:dyDescent="0.3">
      <c r="A5" s="104" t="s">
        <v>77</v>
      </c>
      <c r="B5" s="103"/>
      <c r="C5" s="103"/>
      <c r="D5" s="51"/>
    </row>
    <row r="6" spans="1:4" ht="15" customHeight="1" thickBot="1" x14ac:dyDescent="0.35">
      <c r="A6" s="105"/>
      <c r="B6" s="106"/>
      <c r="C6" s="106"/>
      <c r="D6" s="52"/>
    </row>
    <row r="7" spans="1:4" ht="15" customHeight="1" thickBot="1" x14ac:dyDescent="0.35">
      <c r="A7" s="131" t="s">
        <v>0</v>
      </c>
      <c r="B7" s="132"/>
      <c r="C7" s="132"/>
      <c r="D7" s="53"/>
    </row>
    <row r="8" spans="1:4" ht="15" customHeight="1" thickBot="1" x14ac:dyDescent="0.35">
      <c r="A8" s="34" t="s">
        <v>1</v>
      </c>
      <c r="B8" s="77" t="s">
        <v>2</v>
      </c>
      <c r="C8" s="34" t="s">
        <v>3</v>
      </c>
      <c r="D8" s="54" t="s">
        <v>4</v>
      </c>
    </row>
    <row r="9" spans="1:4" ht="15" customHeight="1" x14ac:dyDescent="0.3">
      <c r="A9" s="78" t="s">
        <v>5</v>
      </c>
      <c r="B9" s="79">
        <v>1</v>
      </c>
      <c r="C9" s="80">
        <v>3040.3</v>
      </c>
      <c r="D9" s="55"/>
    </row>
    <row r="10" spans="1:4" ht="15" customHeight="1" x14ac:dyDescent="0.3">
      <c r="A10" s="1" t="s">
        <v>6</v>
      </c>
      <c r="B10" s="81"/>
      <c r="C10" s="82">
        <f>C9</f>
        <v>3040.3</v>
      </c>
      <c r="D10" s="56"/>
    </row>
    <row r="11" spans="1:4" ht="15" customHeight="1" thickBot="1" x14ac:dyDescent="0.35">
      <c r="A11" s="2" t="s">
        <v>7</v>
      </c>
      <c r="B11" s="83"/>
      <c r="C11" s="3">
        <f>SUM(C10:C10)</f>
        <v>3040.3</v>
      </c>
      <c r="D11" s="57"/>
    </row>
    <row r="12" spans="1:4" ht="15" customHeight="1" thickBot="1" x14ac:dyDescent="0.35">
      <c r="A12" s="35"/>
      <c r="B12" s="84"/>
      <c r="C12" s="85"/>
      <c r="D12" s="58"/>
    </row>
    <row r="13" spans="1:4" ht="15" customHeight="1" thickBot="1" x14ac:dyDescent="0.35">
      <c r="A13" s="4" t="s">
        <v>8</v>
      </c>
      <c r="B13" s="5" t="s">
        <v>9</v>
      </c>
      <c r="C13" s="5" t="s">
        <v>3</v>
      </c>
      <c r="D13" s="59" t="s">
        <v>4</v>
      </c>
    </row>
    <row r="14" spans="1:4" ht="15" customHeight="1" x14ac:dyDescent="0.3">
      <c r="A14" s="86" t="s">
        <v>10</v>
      </c>
      <c r="B14" s="6">
        <v>6.9999999999999999E-4</v>
      </c>
      <c r="C14" s="82">
        <f>ROUND(B14*$C$10,2)</f>
        <v>2.13</v>
      </c>
      <c r="D14" s="7" t="s">
        <v>11</v>
      </c>
    </row>
    <row r="15" spans="1:4" ht="15" customHeight="1" thickBot="1" x14ac:dyDescent="0.35">
      <c r="A15" s="2" t="s">
        <v>12</v>
      </c>
      <c r="B15" s="8">
        <f>SUM(B14:B14)</f>
        <v>6.9999999999999999E-4</v>
      </c>
      <c r="C15" s="3">
        <f>SUM(C14:C14)</f>
        <v>2.13</v>
      </c>
      <c r="D15" s="9"/>
    </row>
    <row r="16" spans="1:4" ht="15" customHeight="1" thickBot="1" x14ac:dyDescent="0.35">
      <c r="A16" s="35"/>
      <c r="B16" s="84"/>
      <c r="C16" s="85"/>
      <c r="D16" s="58"/>
    </row>
    <row r="17" spans="1:4" ht="15" customHeight="1" thickBot="1" x14ac:dyDescent="0.35">
      <c r="A17" s="10" t="s">
        <v>13</v>
      </c>
      <c r="B17" s="10" t="s">
        <v>9</v>
      </c>
      <c r="C17" s="10" t="s">
        <v>3</v>
      </c>
      <c r="D17" s="60" t="s">
        <v>4</v>
      </c>
    </row>
    <row r="18" spans="1:4" ht="15" customHeight="1" x14ac:dyDescent="0.3">
      <c r="A18" s="87" t="s">
        <v>14</v>
      </c>
      <c r="B18" s="11">
        <f>1/12</f>
        <v>8.3333333333333329E-2</v>
      </c>
      <c r="C18" s="88">
        <f>ROUND(B18*(C10+C15),2)</f>
        <v>253.54</v>
      </c>
      <c r="D18" s="12" t="s">
        <v>15</v>
      </c>
    </row>
    <row r="19" spans="1:4" ht="15" customHeight="1" thickBot="1" x14ac:dyDescent="0.35">
      <c r="A19" s="2" t="s">
        <v>16</v>
      </c>
      <c r="B19" s="13">
        <f>SUM(B18:B18)</f>
        <v>8.3333333333333329E-2</v>
      </c>
      <c r="C19" s="3">
        <f>SUM(C18:C18)</f>
        <v>253.54</v>
      </c>
      <c r="D19" s="57"/>
    </row>
    <row r="20" spans="1:4" ht="15" customHeight="1" thickBot="1" x14ac:dyDescent="0.35">
      <c r="A20" s="36"/>
      <c r="B20" s="14"/>
      <c r="C20" s="37"/>
      <c r="D20" s="61"/>
    </row>
    <row r="21" spans="1:4" ht="15" customHeight="1" thickBot="1" x14ac:dyDescent="0.35">
      <c r="A21" s="15" t="s">
        <v>17</v>
      </c>
      <c r="B21" s="10" t="s">
        <v>9</v>
      </c>
      <c r="C21" s="10" t="s">
        <v>3</v>
      </c>
      <c r="D21" s="60" t="s">
        <v>4</v>
      </c>
    </row>
    <row r="22" spans="1:4" ht="15" customHeight="1" x14ac:dyDescent="0.3">
      <c r="A22" s="87" t="s">
        <v>18</v>
      </c>
      <c r="B22" s="89">
        <v>0.2</v>
      </c>
      <c r="C22" s="16">
        <f>B22*($C$11+$C$15+$C$19)</f>
        <v>659.19400000000007</v>
      </c>
      <c r="D22" s="17" t="s">
        <v>19</v>
      </c>
    </row>
    <row r="23" spans="1:4" ht="15" customHeight="1" x14ac:dyDescent="0.3">
      <c r="A23" s="86" t="s">
        <v>20</v>
      </c>
      <c r="B23" s="97">
        <v>0.08</v>
      </c>
      <c r="C23" s="16">
        <f t="shared" ref="C23:C25" si="0">B23*($C$11+$C$15+$C$19)</f>
        <v>263.67760000000004</v>
      </c>
      <c r="D23" s="18" t="s">
        <v>21</v>
      </c>
    </row>
    <row r="24" spans="1:4" ht="15" customHeight="1" x14ac:dyDescent="0.3">
      <c r="A24" s="86" t="s">
        <v>22</v>
      </c>
      <c r="B24" s="97">
        <v>2.5000000000000001E-2</v>
      </c>
      <c r="C24" s="16">
        <f t="shared" si="0"/>
        <v>82.399250000000009</v>
      </c>
      <c r="D24" s="18" t="s">
        <v>23</v>
      </c>
    </row>
    <row r="25" spans="1:4" ht="15" customHeight="1" x14ac:dyDescent="0.3">
      <c r="A25" s="86" t="s">
        <v>24</v>
      </c>
      <c r="B25" s="97">
        <f>3%*1.154</f>
        <v>3.4619999999999998E-2</v>
      </c>
      <c r="C25" s="16">
        <f t="shared" si="0"/>
        <v>114.10648140000001</v>
      </c>
      <c r="D25" s="18" t="s">
        <v>25</v>
      </c>
    </row>
    <row r="26" spans="1:4" ht="15" customHeight="1" thickBot="1" x14ac:dyDescent="0.35">
      <c r="A26" s="2" t="s">
        <v>26</v>
      </c>
      <c r="B26" s="19">
        <f>SUM(B22:B25)</f>
        <v>0.33962000000000003</v>
      </c>
      <c r="C26" s="20">
        <f>SUM(C22:C25)</f>
        <v>1119.3773314000002</v>
      </c>
      <c r="D26" s="57"/>
    </row>
    <row r="27" spans="1:4" ht="15" customHeight="1" thickBot="1" x14ac:dyDescent="0.35">
      <c r="A27" s="90"/>
      <c r="B27" s="91"/>
      <c r="C27" s="37"/>
      <c r="D27" s="61"/>
    </row>
    <row r="28" spans="1:4" ht="15" customHeight="1" thickBot="1" x14ac:dyDescent="0.35">
      <c r="A28" s="133" t="s">
        <v>27</v>
      </c>
      <c r="B28" s="134"/>
      <c r="C28" s="134"/>
      <c r="D28" s="62"/>
    </row>
    <row r="29" spans="1:4" ht="15" customHeight="1" x14ac:dyDescent="0.3">
      <c r="A29" s="21" t="s">
        <v>28</v>
      </c>
      <c r="B29" s="22" t="s">
        <v>9</v>
      </c>
      <c r="C29" s="22" t="s">
        <v>3</v>
      </c>
      <c r="D29" s="63" t="s">
        <v>4</v>
      </c>
    </row>
    <row r="30" spans="1:4" ht="15" customHeight="1" x14ac:dyDescent="0.3">
      <c r="A30" s="86" t="s">
        <v>29</v>
      </c>
      <c r="B30" s="6">
        <f>1/12</f>
        <v>8.3333333333333329E-2</v>
      </c>
      <c r="C30" s="82">
        <f>ROUND($B30*(C$10),3)</f>
        <v>253.358</v>
      </c>
      <c r="D30" s="23" t="s">
        <v>30</v>
      </c>
    </row>
    <row r="31" spans="1:4" ht="15" customHeight="1" x14ac:dyDescent="0.3">
      <c r="A31" s="86" t="s">
        <v>31</v>
      </c>
      <c r="B31" s="6">
        <f>B30/3</f>
        <v>2.7777777777777776E-2</v>
      </c>
      <c r="C31" s="82">
        <f>ROUND($B31*(C$10),3)</f>
        <v>84.453000000000003</v>
      </c>
      <c r="D31" s="23" t="s">
        <v>32</v>
      </c>
    </row>
    <row r="32" spans="1:4" ht="15" customHeight="1" thickBot="1" x14ac:dyDescent="0.35">
      <c r="A32" s="2" t="s">
        <v>33</v>
      </c>
      <c r="B32" s="8">
        <f>SUM(B30:B31)</f>
        <v>0.1111111111111111</v>
      </c>
      <c r="C32" s="3">
        <f>SUM(C30:C31)</f>
        <v>337.81100000000004</v>
      </c>
      <c r="D32" s="24"/>
    </row>
    <row r="33" spans="1:4" ht="15" customHeight="1" thickBot="1" x14ac:dyDescent="0.35">
      <c r="A33" s="36"/>
      <c r="B33" s="25"/>
      <c r="C33" s="37"/>
      <c r="D33" s="61"/>
    </row>
    <row r="34" spans="1:4" ht="15" customHeight="1" thickBot="1" x14ac:dyDescent="0.35">
      <c r="A34" s="133" t="s">
        <v>34</v>
      </c>
      <c r="B34" s="134"/>
      <c r="C34" s="134"/>
      <c r="D34" s="62"/>
    </row>
    <row r="35" spans="1:4" ht="15" customHeight="1" x14ac:dyDescent="0.3">
      <c r="A35" s="26" t="s">
        <v>35</v>
      </c>
      <c r="B35" s="22"/>
      <c r="C35" s="22" t="s">
        <v>3</v>
      </c>
      <c r="D35" s="63" t="s">
        <v>4</v>
      </c>
    </row>
    <row r="36" spans="1:4" ht="15" customHeight="1" x14ac:dyDescent="0.3">
      <c r="A36" s="86" t="s">
        <v>36</v>
      </c>
      <c r="B36" s="32">
        <v>6</v>
      </c>
      <c r="C36" s="92">
        <f>IF(((B36*2*22)-(C9*6%))&lt;0,0,((B36*2*22)-(C9*6%)))</f>
        <v>81.581999999999994</v>
      </c>
      <c r="D36" s="64" t="s">
        <v>37</v>
      </c>
    </row>
    <row r="37" spans="1:4" ht="15" customHeight="1" x14ac:dyDescent="0.3">
      <c r="A37" s="86" t="s">
        <v>38</v>
      </c>
      <c r="B37" s="32">
        <v>756</v>
      </c>
      <c r="C37" s="82">
        <f>B37</f>
        <v>756</v>
      </c>
      <c r="D37" s="64" t="s">
        <v>39</v>
      </c>
    </row>
    <row r="38" spans="1:4" ht="15" customHeight="1" x14ac:dyDescent="0.3">
      <c r="A38" s="86" t="s">
        <v>79</v>
      </c>
      <c r="B38" s="32">
        <v>81</v>
      </c>
      <c r="C38" s="82">
        <f t="shared" ref="C38:C42" si="1">B38</f>
        <v>81</v>
      </c>
      <c r="D38" s="56" t="s">
        <v>78</v>
      </c>
    </row>
    <row r="39" spans="1:4" ht="15" customHeight="1" x14ac:dyDescent="0.3">
      <c r="A39" s="86" t="s">
        <v>40</v>
      </c>
      <c r="B39" s="32">
        <v>26</v>
      </c>
      <c r="C39" s="82">
        <f t="shared" si="1"/>
        <v>26</v>
      </c>
      <c r="D39" s="56" t="s">
        <v>80</v>
      </c>
    </row>
    <row r="40" spans="1:4" ht="15" customHeight="1" x14ac:dyDescent="0.3">
      <c r="A40" s="86" t="s">
        <v>81</v>
      </c>
      <c r="B40" s="32">
        <v>26</v>
      </c>
      <c r="C40" s="82">
        <f t="shared" si="1"/>
        <v>26</v>
      </c>
      <c r="D40" s="56" t="s">
        <v>82</v>
      </c>
    </row>
    <row r="41" spans="1:4" ht="15" customHeight="1" x14ac:dyDescent="0.3">
      <c r="A41" s="86" t="s">
        <v>41</v>
      </c>
      <c r="B41" s="32">
        <v>5</v>
      </c>
      <c r="C41" s="82">
        <f t="shared" si="1"/>
        <v>5</v>
      </c>
      <c r="D41" s="65" t="s">
        <v>42</v>
      </c>
    </row>
    <row r="42" spans="1:4" ht="15" customHeight="1" x14ac:dyDescent="0.3">
      <c r="A42" s="86" t="s">
        <v>43</v>
      </c>
      <c r="B42" s="32">
        <v>0</v>
      </c>
      <c r="C42" s="82">
        <f t="shared" si="1"/>
        <v>0</v>
      </c>
      <c r="D42" s="116" t="s">
        <v>44</v>
      </c>
    </row>
    <row r="43" spans="1:4" ht="15" customHeight="1" x14ac:dyDescent="0.3">
      <c r="A43" s="27" t="s">
        <v>45</v>
      </c>
      <c r="B43" s="38"/>
      <c r="C43" s="38"/>
      <c r="D43" s="66"/>
    </row>
    <row r="44" spans="1:4" ht="15" customHeight="1" x14ac:dyDescent="0.3">
      <c r="A44" s="86" t="s">
        <v>46</v>
      </c>
      <c r="B44" s="32"/>
      <c r="C44" s="93">
        <f>(((5%*0.8%*9478)/730)*(730+90))/12</f>
        <v>0.35488401826484023</v>
      </c>
      <c r="D44" s="67" t="s">
        <v>47</v>
      </c>
    </row>
    <row r="45" spans="1:4" ht="15" customHeight="1" x14ac:dyDescent="0.3">
      <c r="A45" s="86" t="s">
        <v>48</v>
      </c>
      <c r="B45" s="81"/>
      <c r="C45" s="93">
        <v>0</v>
      </c>
      <c r="D45" s="65"/>
    </row>
    <row r="46" spans="1:4" ht="15" customHeight="1" x14ac:dyDescent="0.3">
      <c r="A46" s="86" t="s">
        <v>49</v>
      </c>
      <c r="B46" s="81"/>
      <c r="C46" s="93">
        <v>0</v>
      </c>
      <c r="D46" s="64"/>
    </row>
    <row r="47" spans="1:4" ht="15" customHeight="1" thickBot="1" x14ac:dyDescent="0.35">
      <c r="A47" s="94" t="s">
        <v>50</v>
      </c>
      <c r="B47" s="95"/>
      <c r="C47" s="96">
        <f>SUM(C36:C46)</f>
        <v>975.93688401826478</v>
      </c>
      <c r="D47" s="57"/>
    </row>
    <row r="48" spans="1:4" ht="15" customHeight="1" thickBot="1" x14ac:dyDescent="0.35">
      <c r="A48" s="90"/>
      <c r="B48" s="91"/>
      <c r="D48" s="61"/>
    </row>
    <row r="49" spans="1:4" ht="15" customHeight="1" thickBot="1" x14ac:dyDescent="0.35">
      <c r="A49" s="10" t="s">
        <v>51</v>
      </c>
      <c r="B49" s="10" t="s">
        <v>9</v>
      </c>
      <c r="C49" s="10" t="s">
        <v>3</v>
      </c>
      <c r="D49" s="60" t="s">
        <v>4</v>
      </c>
    </row>
    <row r="50" spans="1:4" ht="15" customHeight="1" x14ac:dyDescent="0.3">
      <c r="A50" s="87" t="s">
        <v>52</v>
      </c>
      <c r="B50" s="89">
        <v>9.1950089999999998E-2</v>
      </c>
      <c r="C50" s="88">
        <f>($C$11+$C$15+$C$19+$C$26+$C$32+$C$47)*B50</f>
        <v>526.79082067627883</v>
      </c>
      <c r="D50" s="68" t="s">
        <v>53</v>
      </c>
    </row>
    <row r="51" spans="1:4" ht="15" customHeight="1" x14ac:dyDescent="0.3">
      <c r="A51" s="86" t="s">
        <v>54</v>
      </c>
      <c r="B51" s="97">
        <v>5.0000000000000001E-3</v>
      </c>
      <c r="C51" s="88">
        <f>($C$11+$C$15+$C$19+$C$26+$C$32+$C$47+$C$50)*B51</f>
        <v>31.279430180472719</v>
      </c>
      <c r="D51" s="56" t="s">
        <v>55</v>
      </c>
    </row>
    <row r="52" spans="1:4" ht="15" customHeight="1" x14ac:dyDescent="0.3">
      <c r="A52" s="86" t="s">
        <v>56</v>
      </c>
      <c r="B52" s="28">
        <f>SUM(B50:B51)</f>
        <v>9.6950090000000003E-2</v>
      </c>
      <c r="C52" s="29">
        <f>SUM(C50:C51)</f>
        <v>558.0702508567515</v>
      </c>
      <c r="D52" s="56"/>
    </row>
    <row r="53" spans="1:4" ht="15" customHeight="1" x14ac:dyDescent="0.3">
      <c r="A53" s="86"/>
      <c r="B53" s="97"/>
      <c r="C53" s="82"/>
      <c r="D53" s="56"/>
    </row>
    <row r="54" spans="1:4" ht="15" customHeight="1" x14ac:dyDescent="0.3">
      <c r="A54" s="86" t="s">
        <v>57</v>
      </c>
      <c r="B54" s="97">
        <f>1%+4.58%</f>
        <v>5.5800000000000002E-2</v>
      </c>
      <c r="C54" s="82">
        <f>B54*C70</f>
        <v>392.33259000000004</v>
      </c>
      <c r="D54" s="56" t="s">
        <v>58</v>
      </c>
    </row>
    <row r="55" spans="1:4" ht="15" customHeight="1" x14ac:dyDescent="0.3">
      <c r="A55" s="86" t="s">
        <v>59</v>
      </c>
      <c r="B55" s="97">
        <v>0.05</v>
      </c>
      <c r="C55" s="82">
        <f>B55*C70</f>
        <v>351.55250000000001</v>
      </c>
      <c r="D55" s="56" t="s">
        <v>60</v>
      </c>
    </row>
    <row r="56" spans="1:4" ht="15" customHeight="1" x14ac:dyDescent="0.3">
      <c r="A56" s="86" t="s">
        <v>61</v>
      </c>
      <c r="B56" s="97">
        <f>SUM(B54:B55)</f>
        <v>0.10580000000000001</v>
      </c>
      <c r="C56" s="29">
        <f>SUM(C54:C55)</f>
        <v>743.88508999999999</v>
      </c>
      <c r="D56" s="56"/>
    </row>
    <row r="57" spans="1:4" ht="15" customHeight="1" x14ac:dyDescent="0.3">
      <c r="A57" s="86" t="s">
        <v>62</v>
      </c>
      <c r="B57" s="97">
        <f>B52+B56</f>
        <v>0.20275008999999999</v>
      </c>
      <c r="C57" s="82">
        <f>C52+C56</f>
        <v>1301.9553408567515</v>
      </c>
      <c r="D57" s="56"/>
    </row>
    <row r="58" spans="1:4" ht="15" customHeight="1" thickBot="1" x14ac:dyDescent="0.35">
      <c r="A58" s="94" t="s">
        <v>63</v>
      </c>
      <c r="B58" s="83"/>
      <c r="C58" s="96">
        <f>C69</f>
        <v>7031.0505562750168</v>
      </c>
      <c r="D58" s="57"/>
    </row>
    <row r="59" spans="1:4" ht="15" customHeight="1" x14ac:dyDescent="0.3">
      <c r="A59" s="87"/>
      <c r="B59" s="98"/>
      <c r="C59" s="30"/>
      <c r="D59" s="69"/>
    </row>
    <row r="60" spans="1:4" ht="15" customHeight="1" x14ac:dyDescent="0.3">
      <c r="A60" s="107" t="s">
        <v>64</v>
      </c>
      <c r="B60" s="108"/>
      <c r="C60" s="109"/>
      <c r="D60" s="70"/>
    </row>
    <row r="61" spans="1:4" ht="15" customHeight="1" x14ac:dyDescent="0.3">
      <c r="A61" s="39" t="s">
        <v>65</v>
      </c>
      <c r="B61" s="33"/>
      <c r="C61" s="33" t="s">
        <v>3</v>
      </c>
      <c r="D61" s="71" t="s">
        <v>4</v>
      </c>
    </row>
    <row r="62" spans="1:4" ht="15" customHeight="1" x14ac:dyDescent="0.3">
      <c r="A62" s="86" t="s">
        <v>66</v>
      </c>
      <c r="B62" s="99"/>
      <c r="C62" s="82">
        <f>C11</f>
        <v>3040.3</v>
      </c>
      <c r="D62" s="56"/>
    </row>
    <row r="63" spans="1:4" ht="15" customHeight="1" x14ac:dyDescent="0.3">
      <c r="A63" s="86" t="s">
        <v>67</v>
      </c>
      <c r="B63" s="99"/>
      <c r="C63" s="82">
        <f>C15+C19+C26+C32</f>
        <v>1712.8583314000002</v>
      </c>
      <c r="D63" s="56"/>
    </row>
    <row r="64" spans="1:4" ht="15" customHeight="1" x14ac:dyDescent="0.3">
      <c r="A64" s="86" t="s">
        <v>68</v>
      </c>
      <c r="B64" s="99"/>
      <c r="C64" s="82">
        <f>C47</f>
        <v>975.93688401826478</v>
      </c>
      <c r="D64" s="56"/>
    </row>
    <row r="65" spans="1:6" ht="15" customHeight="1" x14ac:dyDescent="0.3">
      <c r="A65" s="100" t="s">
        <v>69</v>
      </c>
      <c r="B65" s="99"/>
      <c r="C65" s="82">
        <f>SUM(C62:C64)</f>
        <v>5729.0952154182651</v>
      </c>
      <c r="D65" s="56"/>
    </row>
    <row r="66" spans="1:6" ht="15" customHeight="1" x14ac:dyDescent="0.3">
      <c r="A66" s="86" t="s">
        <v>70</v>
      </c>
      <c r="B66" s="99"/>
      <c r="C66" s="82">
        <f>C50+C51</f>
        <v>558.0702508567515</v>
      </c>
      <c r="D66" s="56"/>
    </row>
    <row r="67" spans="1:6" ht="15" customHeight="1" x14ac:dyDescent="0.3">
      <c r="A67" s="86" t="s">
        <v>71</v>
      </c>
      <c r="B67" s="99"/>
      <c r="C67" s="82"/>
      <c r="D67" s="56"/>
      <c r="F67" s="37"/>
    </row>
    <row r="68" spans="1:6" ht="15" customHeight="1" x14ac:dyDescent="0.3">
      <c r="A68" s="86" t="s">
        <v>72</v>
      </c>
      <c r="B68" s="99"/>
      <c r="C68" s="82">
        <f>C54+C55</f>
        <v>743.88508999999999</v>
      </c>
      <c r="D68" s="56"/>
    </row>
    <row r="69" spans="1:6" ht="15" customHeight="1" x14ac:dyDescent="0.3">
      <c r="A69" s="86" t="s">
        <v>73</v>
      </c>
      <c r="B69" s="99"/>
      <c r="C69" s="82">
        <f>C65+C68+C66</f>
        <v>7031.0505562750168</v>
      </c>
      <c r="D69" s="56"/>
    </row>
    <row r="70" spans="1:6" ht="15" customHeight="1" thickBot="1" x14ac:dyDescent="0.35">
      <c r="A70" s="31" t="s">
        <v>74</v>
      </c>
      <c r="B70" s="101"/>
      <c r="C70" s="102">
        <f>ROUND((C65+C66)/(1-B54-B55),2)</f>
        <v>7031.05</v>
      </c>
      <c r="D70" s="72"/>
    </row>
    <row r="71" spans="1:6" ht="15" customHeight="1" x14ac:dyDescent="0.3">
      <c r="A71" s="90"/>
      <c r="D71" s="61"/>
    </row>
    <row r="72" spans="1:6" ht="15" customHeight="1" x14ac:dyDescent="0.3">
      <c r="A72" s="120" t="s">
        <v>83</v>
      </c>
      <c r="B72" s="121"/>
      <c r="C72" s="111"/>
      <c r="D72" s="73"/>
      <c r="E72" s="37"/>
    </row>
    <row r="73" spans="1:6" ht="15" customHeight="1" x14ac:dyDescent="0.3">
      <c r="A73" s="110"/>
      <c r="B73" s="111"/>
      <c r="C73" s="111"/>
      <c r="D73" s="74"/>
    </row>
    <row r="74" spans="1:6" ht="15" customHeight="1" x14ac:dyDescent="0.3">
      <c r="A74" s="120"/>
      <c r="B74" s="121"/>
      <c r="C74" s="121"/>
      <c r="D74" s="74"/>
    </row>
    <row r="75" spans="1:6" ht="15" customHeight="1" x14ac:dyDescent="0.3">
      <c r="A75" s="110"/>
      <c r="B75" s="111"/>
      <c r="C75" s="111"/>
      <c r="D75" s="74"/>
    </row>
    <row r="76" spans="1:6" ht="15" customHeight="1" x14ac:dyDescent="0.3">
      <c r="A76" s="110"/>
      <c r="B76" s="111"/>
      <c r="C76" s="111"/>
      <c r="D76" s="74"/>
    </row>
    <row r="77" spans="1:6" ht="15" customHeight="1" x14ac:dyDescent="0.3">
      <c r="A77" s="122" t="s">
        <v>100</v>
      </c>
      <c r="B77" s="123"/>
      <c r="C77" s="123"/>
      <c r="D77" s="124"/>
    </row>
    <row r="78" spans="1:6" ht="15" customHeight="1" x14ac:dyDescent="0.3">
      <c r="A78" s="114" t="s">
        <v>101</v>
      </c>
      <c r="B78" s="115"/>
      <c r="C78" s="115"/>
      <c r="D78" s="117"/>
    </row>
    <row r="79" spans="1:6" ht="15" customHeight="1" thickBot="1" x14ac:dyDescent="0.35">
      <c r="A79" s="112"/>
      <c r="B79" s="113"/>
      <c r="C79" s="113"/>
      <c r="D79" s="75"/>
    </row>
  </sheetData>
  <mergeCells count="7">
    <mergeCell ref="A74:C74"/>
    <mergeCell ref="A77:D77"/>
    <mergeCell ref="A1:D2"/>
    <mergeCell ref="A7:C7"/>
    <mergeCell ref="A28:C28"/>
    <mergeCell ref="A34:C34"/>
    <mergeCell ref="A72:B72"/>
  </mergeCells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B4E4C-CF96-4C1A-973D-A1C263BCD443}">
  <sheetPr>
    <pageSetUpPr fitToPage="1"/>
  </sheetPr>
  <dimension ref="A1:D81"/>
  <sheetViews>
    <sheetView showGridLines="0" zoomScale="85" zoomScaleNormal="85" workbookViewId="0">
      <selection activeCell="D75" sqref="D75"/>
    </sheetView>
  </sheetViews>
  <sheetFormatPr defaultRowHeight="14.4" x14ac:dyDescent="0.3"/>
  <cols>
    <col min="1" max="1" width="52" bestFit="1" customWidth="1"/>
    <col min="2" max="2" width="11" bestFit="1" customWidth="1"/>
    <col min="3" max="3" width="13.44140625" bestFit="1" customWidth="1"/>
    <col min="4" max="4" width="71.33203125" style="76" customWidth="1"/>
  </cols>
  <sheetData>
    <row r="1" spans="1:4" ht="15" customHeight="1" x14ac:dyDescent="0.3">
      <c r="A1" s="125" t="s">
        <v>75</v>
      </c>
      <c r="B1" s="126"/>
      <c r="C1" s="126"/>
      <c r="D1" s="127"/>
    </row>
    <row r="2" spans="1:4" ht="15" customHeight="1" x14ac:dyDescent="0.3">
      <c r="A2" s="128"/>
      <c r="B2" s="129"/>
      <c r="C2" s="129"/>
      <c r="D2" s="130"/>
    </row>
    <row r="3" spans="1:4" ht="15" customHeight="1" x14ac:dyDescent="0.3">
      <c r="A3" s="40" t="s">
        <v>88</v>
      </c>
      <c r="B3" s="103"/>
      <c r="C3" s="103"/>
      <c r="D3" s="51"/>
    </row>
    <row r="4" spans="1:4" ht="15" customHeight="1" x14ac:dyDescent="0.3">
      <c r="A4" s="104" t="s">
        <v>76</v>
      </c>
      <c r="B4" s="103"/>
      <c r="C4" s="103"/>
      <c r="D4" s="51"/>
    </row>
    <row r="5" spans="1:4" ht="15" customHeight="1" x14ac:dyDescent="0.3">
      <c r="A5" s="104" t="s">
        <v>77</v>
      </c>
      <c r="B5" s="103"/>
      <c r="C5" s="103"/>
      <c r="D5" s="51"/>
    </row>
    <row r="6" spans="1:4" ht="15" customHeight="1" thickBot="1" x14ac:dyDescent="0.35">
      <c r="A6" s="105"/>
      <c r="B6" s="106"/>
      <c r="C6" s="106"/>
      <c r="D6" s="52"/>
    </row>
    <row r="7" spans="1:4" ht="15" customHeight="1" thickBot="1" x14ac:dyDescent="0.35">
      <c r="A7" s="131" t="s">
        <v>0</v>
      </c>
      <c r="B7" s="132"/>
      <c r="C7" s="132"/>
      <c r="D7" s="53"/>
    </row>
    <row r="8" spans="1:4" ht="15" customHeight="1" thickBot="1" x14ac:dyDescent="0.35">
      <c r="A8" s="34" t="s">
        <v>1</v>
      </c>
      <c r="B8" s="77" t="s">
        <v>2</v>
      </c>
      <c r="C8" s="34" t="s">
        <v>3</v>
      </c>
      <c r="D8" s="54" t="s">
        <v>4</v>
      </c>
    </row>
    <row r="9" spans="1:4" ht="15" customHeight="1" x14ac:dyDescent="0.3">
      <c r="A9" s="78" t="s">
        <v>5</v>
      </c>
      <c r="B9" s="79">
        <v>1</v>
      </c>
      <c r="C9" s="80">
        <v>4208.4799999999996</v>
      </c>
      <c r="D9" s="55"/>
    </row>
    <row r="10" spans="1:4" ht="15" customHeight="1" x14ac:dyDescent="0.3">
      <c r="A10" s="1" t="s">
        <v>6</v>
      </c>
      <c r="B10" s="81"/>
      <c r="C10" s="82">
        <f>C9</f>
        <v>4208.4799999999996</v>
      </c>
      <c r="D10" s="56"/>
    </row>
    <row r="11" spans="1:4" ht="15" customHeight="1" thickBot="1" x14ac:dyDescent="0.35">
      <c r="A11" s="2" t="s">
        <v>7</v>
      </c>
      <c r="B11" s="83"/>
      <c r="C11" s="3">
        <f>SUM(C10:C10)</f>
        <v>4208.4799999999996</v>
      </c>
      <c r="D11" s="57"/>
    </row>
    <row r="12" spans="1:4" ht="15" customHeight="1" thickBot="1" x14ac:dyDescent="0.35">
      <c r="A12" s="35"/>
      <c r="B12" s="84"/>
      <c r="C12" s="85"/>
      <c r="D12" s="58"/>
    </row>
    <row r="13" spans="1:4" ht="15" customHeight="1" thickBot="1" x14ac:dyDescent="0.35">
      <c r="A13" s="4" t="s">
        <v>8</v>
      </c>
      <c r="B13" s="5" t="s">
        <v>9</v>
      </c>
      <c r="C13" s="5" t="s">
        <v>3</v>
      </c>
      <c r="D13" s="59" t="s">
        <v>4</v>
      </c>
    </row>
    <row r="14" spans="1:4" ht="15" customHeight="1" x14ac:dyDescent="0.3">
      <c r="A14" s="86" t="s">
        <v>10</v>
      </c>
      <c r="B14" s="6">
        <f>'1- Assistente I'!B14</f>
        <v>6.9999999999999999E-4</v>
      </c>
      <c r="C14" s="82">
        <f>ROUND(B14*$C$10,2)</f>
        <v>2.95</v>
      </c>
      <c r="D14" s="7" t="str">
        <f>'1- Assistente I'!D14</f>
        <v>Artigos 473, 476 e 822/CLT-Art.18 Lei 8.212. Lei 6.676/76 - Art.7 inciso XIX -CF/88</v>
      </c>
    </row>
    <row r="15" spans="1:4" ht="15" customHeight="1" thickBot="1" x14ac:dyDescent="0.35">
      <c r="A15" s="2" t="s">
        <v>12</v>
      </c>
      <c r="B15" s="8">
        <f>SUM(B14:B14)</f>
        <v>6.9999999999999999E-4</v>
      </c>
      <c r="C15" s="3">
        <f>SUM(C14:C14)</f>
        <v>2.95</v>
      </c>
      <c r="D15" s="9"/>
    </row>
    <row r="16" spans="1:4" ht="15" customHeight="1" thickBot="1" x14ac:dyDescent="0.35">
      <c r="A16" s="35"/>
      <c r="B16" s="84"/>
      <c r="C16" s="85"/>
      <c r="D16" s="58"/>
    </row>
    <row r="17" spans="1:4" ht="15" customHeight="1" thickBot="1" x14ac:dyDescent="0.35">
      <c r="A17" s="10" t="s">
        <v>13</v>
      </c>
      <c r="B17" s="10" t="s">
        <v>9</v>
      </c>
      <c r="C17" s="10" t="s">
        <v>3</v>
      </c>
      <c r="D17" s="60" t="s">
        <v>4</v>
      </c>
    </row>
    <row r="18" spans="1:4" ht="15" customHeight="1" x14ac:dyDescent="0.3">
      <c r="A18" s="87" t="s">
        <v>14</v>
      </c>
      <c r="B18" s="11">
        <f>'1- Assistente I'!B18</f>
        <v>8.3333333333333329E-2</v>
      </c>
      <c r="C18" s="88">
        <f>ROUND(B18*(C10+C15),2)</f>
        <v>350.95</v>
      </c>
      <c r="D18" s="12" t="str">
        <f>'1- Assistente I'!D18</f>
        <v>Lei 4090/62  Inciso VIII Art. 7 CF 88</v>
      </c>
    </row>
    <row r="19" spans="1:4" ht="15" customHeight="1" thickBot="1" x14ac:dyDescent="0.35">
      <c r="A19" s="2" t="s">
        <v>16</v>
      </c>
      <c r="B19" s="13">
        <f>SUM(B18:B18)</f>
        <v>8.3333333333333329E-2</v>
      </c>
      <c r="C19" s="3">
        <f>SUM(C18:C18)</f>
        <v>350.95</v>
      </c>
      <c r="D19" s="57"/>
    </row>
    <row r="20" spans="1:4" ht="15" customHeight="1" thickBot="1" x14ac:dyDescent="0.35">
      <c r="A20" s="36"/>
      <c r="B20" s="14"/>
      <c r="C20" s="37"/>
      <c r="D20" s="61"/>
    </row>
    <row r="21" spans="1:4" ht="15" customHeight="1" thickBot="1" x14ac:dyDescent="0.35">
      <c r="A21" s="15" t="s">
        <v>17</v>
      </c>
      <c r="B21" s="10" t="s">
        <v>9</v>
      </c>
      <c r="C21" s="10" t="s">
        <v>3</v>
      </c>
      <c r="D21" s="60" t="s">
        <v>4</v>
      </c>
    </row>
    <row r="22" spans="1:4" ht="15" customHeight="1" x14ac:dyDescent="0.3">
      <c r="A22" s="87" t="s">
        <v>18</v>
      </c>
      <c r="B22" s="89">
        <f>'1- Assistente I'!B22</f>
        <v>0.2</v>
      </c>
      <c r="C22" s="16">
        <f>B22*($C$11+$C$15+$C$19)</f>
        <v>912.47599999999989</v>
      </c>
      <c r="D22" s="17" t="str">
        <f>'1- Assistente I'!D22</f>
        <v>Artigo 22 Inciso I Lei 8.212/91</v>
      </c>
    </row>
    <row r="23" spans="1:4" ht="15" customHeight="1" x14ac:dyDescent="0.3">
      <c r="A23" s="86" t="s">
        <v>20</v>
      </c>
      <c r="B23" s="89">
        <f>'1- Assistente I'!B23</f>
        <v>0.08</v>
      </c>
      <c r="C23" s="16">
        <f t="shared" ref="C23:C25" si="0">B23*($C$11+$C$15+$C$19)</f>
        <v>364.99039999999997</v>
      </c>
      <c r="D23" s="18" t="str">
        <f>'1- Assistente I'!D23</f>
        <v>Artigo 15 Lei 8036/90 e Art. 7º Inciso III CF/88</v>
      </c>
    </row>
    <row r="24" spans="1:4" ht="15" customHeight="1" x14ac:dyDescent="0.3">
      <c r="A24" s="86" t="s">
        <v>22</v>
      </c>
      <c r="B24" s="89">
        <f>'1- Assistente I'!B24</f>
        <v>2.5000000000000001E-2</v>
      </c>
      <c r="C24" s="16">
        <f t="shared" si="0"/>
        <v>114.05949999999999</v>
      </c>
      <c r="D24" s="18" t="str">
        <f>'1- Assistente I'!D24</f>
        <v>Artigo 3º Inciso I Decreto 87.043/82</v>
      </c>
    </row>
    <row r="25" spans="1:4" ht="15" customHeight="1" x14ac:dyDescent="0.3">
      <c r="A25" s="86" t="s">
        <v>24</v>
      </c>
      <c r="B25" s="89">
        <f>'1- Assistente I'!B25</f>
        <v>3.4619999999999998E-2</v>
      </c>
      <c r="C25" s="16">
        <f t="shared" si="0"/>
        <v>157.94959559999995</v>
      </c>
      <c r="D25" s="18" t="str">
        <f>'1- Assistente I'!D25</f>
        <v>Decreto 6.042/2007, Lei 10.666/2003</v>
      </c>
    </row>
    <row r="26" spans="1:4" ht="15" customHeight="1" thickBot="1" x14ac:dyDescent="0.35">
      <c r="A26" s="2" t="s">
        <v>26</v>
      </c>
      <c r="B26" s="19">
        <f>SUM(B22:B25)</f>
        <v>0.33962000000000003</v>
      </c>
      <c r="C26" s="20">
        <f>SUM(C22:C25)</f>
        <v>1549.4754955999997</v>
      </c>
      <c r="D26" s="57"/>
    </row>
    <row r="27" spans="1:4" ht="15" customHeight="1" thickBot="1" x14ac:dyDescent="0.35">
      <c r="A27" s="90"/>
      <c r="B27" s="91"/>
      <c r="C27" s="37"/>
      <c r="D27" s="61"/>
    </row>
    <row r="28" spans="1:4" ht="15" customHeight="1" thickBot="1" x14ac:dyDescent="0.35">
      <c r="A28" s="133" t="s">
        <v>27</v>
      </c>
      <c r="B28" s="134"/>
      <c r="C28" s="134"/>
      <c r="D28" s="62"/>
    </row>
    <row r="29" spans="1:4" ht="15" customHeight="1" x14ac:dyDescent="0.3">
      <c r="A29" s="21" t="s">
        <v>28</v>
      </c>
      <c r="B29" s="22" t="s">
        <v>9</v>
      </c>
      <c r="C29" s="22" t="s">
        <v>3</v>
      </c>
      <c r="D29" s="63" t="s">
        <v>4</v>
      </c>
    </row>
    <row r="30" spans="1:4" ht="15" customHeight="1" x14ac:dyDescent="0.3">
      <c r="A30" s="86" t="s">
        <v>29</v>
      </c>
      <c r="B30" s="6">
        <f>'1- Assistente I'!B30</f>
        <v>8.3333333333333329E-2</v>
      </c>
      <c r="C30" s="82">
        <f>ROUND($B30*(C$10),3)</f>
        <v>350.70699999999999</v>
      </c>
      <c r="D30" s="23" t="str">
        <f>'1- Assistente I'!D30</f>
        <v>Artigo 146 e § Único</v>
      </c>
    </row>
    <row r="31" spans="1:4" ht="15" customHeight="1" x14ac:dyDescent="0.3">
      <c r="A31" s="86" t="s">
        <v>31</v>
      </c>
      <c r="B31" s="6">
        <f>'1- Assistente I'!B31</f>
        <v>2.7777777777777776E-2</v>
      </c>
      <c r="C31" s="82">
        <f>ROUND($B31*(C$10),3)</f>
        <v>116.902</v>
      </c>
      <c r="D31" s="23" t="str">
        <f>'1- Assistente I'!D31</f>
        <v>Artigo 7 item XVII CF/88  - SUMULA 328/TST</v>
      </c>
    </row>
    <row r="32" spans="1:4" ht="15" customHeight="1" thickBot="1" x14ac:dyDescent="0.35">
      <c r="A32" s="2" t="s">
        <v>33</v>
      </c>
      <c r="B32" s="8">
        <f>SUM(B30:B31)</f>
        <v>0.1111111111111111</v>
      </c>
      <c r="C32" s="3">
        <f>SUM(C30:C31)</f>
        <v>467.60899999999998</v>
      </c>
      <c r="D32" s="24"/>
    </row>
    <row r="33" spans="1:4" ht="15" customHeight="1" thickBot="1" x14ac:dyDescent="0.35">
      <c r="A33" s="36"/>
      <c r="B33" s="25"/>
      <c r="C33" s="37"/>
      <c r="D33" s="61"/>
    </row>
    <row r="34" spans="1:4" ht="15" customHeight="1" thickBot="1" x14ac:dyDescent="0.35">
      <c r="A34" s="133" t="s">
        <v>34</v>
      </c>
      <c r="B34" s="134"/>
      <c r="C34" s="134"/>
      <c r="D34" s="62"/>
    </row>
    <row r="35" spans="1:4" ht="15" customHeight="1" x14ac:dyDescent="0.3">
      <c r="A35" s="26" t="s">
        <v>35</v>
      </c>
      <c r="B35" s="22"/>
      <c r="C35" s="22" t="s">
        <v>3</v>
      </c>
      <c r="D35" s="63" t="s">
        <v>4</v>
      </c>
    </row>
    <row r="36" spans="1:4" ht="15" customHeight="1" x14ac:dyDescent="0.3">
      <c r="A36" s="86" t="str">
        <f>'1- Assistente I'!A36</f>
        <v>VALE TRANSPORTE</v>
      </c>
      <c r="B36" s="32">
        <f>'1- Assistente I'!B36</f>
        <v>6</v>
      </c>
      <c r="C36" s="92">
        <f>IF(((B36*2*22)-(C9*6%))&lt;0,0,((B36*2*22)-(C9*6%)))</f>
        <v>11.491200000000049</v>
      </c>
      <c r="D36" s="64" t="str">
        <f>'1- Assistente I'!D36</f>
        <v>Lei 7.4118</v>
      </c>
    </row>
    <row r="37" spans="1:4" ht="15" customHeight="1" x14ac:dyDescent="0.3">
      <c r="A37" s="86" t="str">
        <f>'1- Assistente I'!A37</f>
        <v>VALE REFEIÇÃO</v>
      </c>
      <c r="B37" s="32">
        <f>'1- Assistente I'!B37</f>
        <v>756</v>
      </c>
      <c r="C37" s="82">
        <f>B37</f>
        <v>756</v>
      </c>
      <c r="D37" s="64" t="str">
        <f>'1- Assistente I'!D37</f>
        <v>Valor constante no Edital</v>
      </c>
    </row>
    <row r="38" spans="1:4" ht="15" customHeight="1" x14ac:dyDescent="0.3">
      <c r="A38" s="86" t="str">
        <f>'1- Assistente I'!A38</f>
        <v>BENEFÍCIO ASSISTÊNCIA MÉDICA E ODONTOLÓGICA</v>
      </c>
      <c r="B38" s="32">
        <f>'1- Assistente I'!B38</f>
        <v>81</v>
      </c>
      <c r="C38" s="82">
        <f t="shared" ref="C38:C42" si="1">B38</f>
        <v>81</v>
      </c>
      <c r="D38" s="56" t="str">
        <f>'1- Assistente I'!D38</f>
        <v>Cláusula 15a da CCT</v>
      </c>
    </row>
    <row r="39" spans="1:4" ht="15" customHeight="1" x14ac:dyDescent="0.3">
      <c r="A39" s="86" t="str">
        <f>'1- Assistente I'!A39</f>
        <v>BENEFÍCIO SOCIAL FAMILIAR</v>
      </c>
      <c r="B39" s="32">
        <f>'1- Assistente I'!B39</f>
        <v>26</v>
      </c>
      <c r="C39" s="82">
        <f t="shared" si="1"/>
        <v>26</v>
      </c>
      <c r="D39" s="56" t="str">
        <f>'1- Assistente I'!D39</f>
        <v>Cláusula 16a da CCT</v>
      </c>
    </row>
    <row r="40" spans="1:4" ht="15" customHeight="1" x14ac:dyDescent="0.3">
      <c r="A40" s="86" t="str">
        <f>'1- Assistente I'!A40</f>
        <v>FUNDO DE QUALIFICAÇÃO PROFISSIONAL</v>
      </c>
      <c r="B40" s="32">
        <f>'1- Assistente I'!B40</f>
        <v>26</v>
      </c>
      <c r="C40" s="82">
        <f t="shared" si="1"/>
        <v>26</v>
      </c>
      <c r="D40" s="56" t="str">
        <f>'1- Assistente I'!D40</f>
        <v>Cláusula 23a da CCT</v>
      </c>
    </row>
    <row r="41" spans="1:4" ht="15" customHeight="1" x14ac:dyDescent="0.3">
      <c r="A41" s="86" t="str">
        <f>'1- Assistente I'!A41</f>
        <v>CUSTOS DOS EXAMES ADMIS. PERIÓDICOS E DEMISSIONAIS *</v>
      </c>
      <c r="B41" s="32">
        <f>'1- Assistente I'!B41</f>
        <v>5</v>
      </c>
      <c r="C41" s="82">
        <f t="shared" si="1"/>
        <v>5</v>
      </c>
      <c r="D41" s="65" t="str">
        <f>'1- Assistente I'!D41</f>
        <v>Artigo 168/CLT e NR 07 e 09</v>
      </c>
    </row>
    <row r="42" spans="1:4" ht="15" customHeight="1" x14ac:dyDescent="0.3">
      <c r="A42" s="86" t="str">
        <f>'1- Assistente I'!A42</f>
        <v>CUSTO DO PAGAMENTO SALARIAL</v>
      </c>
      <c r="B42" s="32">
        <f>'1- Assistente I'!B42</f>
        <v>0</v>
      </c>
      <c r="C42" s="82">
        <f t="shared" si="1"/>
        <v>0</v>
      </c>
      <c r="D42" s="65" t="str">
        <f>'1- Assistente I'!D42</f>
        <v>IN5 AnexoIII B, Item 2.1 - c.3 e custo variável</v>
      </c>
    </row>
    <row r="43" spans="1:4" ht="15" customHeight="1" x14ac:dyDescent="0.3">
      <c r="A43" s="27" t="s">
        <v>45</v>
      </c>
      <c r="B43" s="38"/>
      <c r="C43" s="38"/>
      <c r="D43" s="66"/>
    </row>
    <row r="44" spans="1:4" ht="15" customHeight="1" x14ac:dyDescent="0.3">
      <c r="A44" s="86" t="str">
        <f>'1- Assistente I'!A44</f>
        <v>SEGURO GARANTIA</v>
      </c>
      <c r="B44" s="32"/>
      <c r="C44" s="93">
        <f>(((5%*0.8%*14144)/730)*(730+90))/12</f>
        <v>0.52959269406392695</v>
      </c>
      <c r="D44" s="67" t="str">
        <f>'1- Assistente I'!D44</f>
        <v>Lei 8.666 Art. 56 §1 Incisos II ou III</v>
      </c>
    </row>
    <row r="45" spans="1:4" ht="15" customHeight="1" x14ac:dyDescent="0.3">
      <c r="A45" s="86" t="str">
        <f>'1- Assistente I'!A45</f>
        <v>OUTROS (ESPECIFICAR)</v>
      </c>
      <c r="B45" s="81"/>
      <c r="C45" s="93">
        <f>'1- Assistente I'!C45</f>
        <v>0</v>
      </c>
      <c r="D45" s="65"/>
    </row>
    <row r="46" spans="1:4" ht="15" customHeight="1" x14ac:dyDescent="0.3">
      <c r="A46" s="86" t="str">
        <f>'1- Assistente I'!A46</f>
        <v>(-) CRÉDITOS PIS/COFINS 9,25% (QUANDO EXISTIR)</v>
      </c>
      <c r="B46" s="81"/>
      <c r="C46" s="93">
        <f>'1- Assistente I'!C46</f>
        <v>0</v>
      </c>
      <c r="D46" s="64"/>
    </row>
    <row r="47" spans="1:4" ht="15" customHeight="1" thickBot="1" x14ac:dyDescent="0.35">
      <c r="A47" s="94" t="s">
        <v>50</v>
      </c>
      <c r="B47" s="95"/>
      <c r="C47" s="96">
        <f>SUM(C36:C46)</f>
        <v>906.02079269406397</v>
      </c>
      <c r="D47" s="57"/>
    </row>
    <row r="48" spans="1:4" ht="15" customHeight="1" thickBot="1" x14ac:dyDescent="0.35">
      <c r="A48" s="90"/>
      <c r="B48" s="91"/>
      <c r="D48" s="61"/>
    </row>
    <row r="49" spans="1:4" ht="15" customHeight="1" thickBot="1" x14ac:dyDescent="0.35">
      <c r="A49" s="10" t="s">
        <v>51</v>
      </c>
      <c r="B49" s="10" t="s">
        <v>9</v>
      </c>
      <c r="C49" s="10" t="s">
        <v>3</v>
      </c>
      <c r="D49" s="60" t="s">
        <v>4</v>
      </c>
    </row>
    <row r="50" spans="1:4" ht="15" customHeight="1" x14ac:dyDescent="0.3">
      <c r="A50" s="87" t="s">
        <v>52</v>
      </c>
      <c r="B50" s="89">
        <f>'1- Assistente I'!B50</f>
        <v>9.1950089999999998E-2</v>
      </c>
      <c r="C50" s="88">
        <f>($C$11+$C$15+$C$19+$C$26+$C$32+$C$47)*B50</f>
        <v>688.29104595231502</v>
      </c>
      <c r="D50" s="68" t="str">
        <f>'1- Assistente I'!D50</f>
        <v>Limite necessário conforme a deteminação da empresa</v>
      </c>
    </row>
    <row r="51" spans="1:4" ht="15" customHeight="1" x14ac:dyDescent="0.3">
      <c r="A51" s="86" t="s">
        <v>54</v>
      </c>
      <c r="B51" s="89">
        <f>'1- Assistente I'!B51</f>
        <v>5.0000000000000001E-3</v>
      </c>
      <c r="C51" s="88">
        <f>($C$11+$C$15+$C$19+$C$26+$C$32+$C$47+$C$50)*B51</f>
        <v>40.868881671231897</v>
      </c>
      <c r="D51" s="56" t="str">
        <f>'1- Assistente I'!D51</f>
        <v>Limite necessário para subsistência da empresa</v>
      </c>
    </row>
    <row r="52" spans="1:4" ht="15" customHeight="1" x14ac:dyDescent="0.3">
      <c r="A52" s="86" t="s">
        <v>56</v>
      </c>
      <c r="B52" s="28">
        <f>SUM(B50:B51)</f>
        <v>9.6950090000000003E-2</v>
      </c>
      <c r="C52" s="29">
        <f>SUM(C50:C51)</f>
        <v>729.15992762354688</v>
      </c>
      <c r="D52" s="56"/>
    </row>
    <row r="53" spans="1:4" ht="15" customHeight="1" x14ac:dyDescent="0.3">
      <c r="A53" s="86"/>
      <c r="B53" s="97"/>
      <c r="C53" s="82"/>
      <c r="D53" s="56"/>
    </row>
    <row r="54" spans="1:4" ht="15" customHeight="1" x14ac:dyDescent="0.3">
      <c r="A54" s="86" t="s">
        <v>57</v>
      </c>
      <c r="B54" s="97">
        <f>'1- Assistente I'!B54</f>
        <v>5.5800000000000002E-2</v>
      </c>
      <c r="C54" s="82">
        <f>B54*C70</f>
        <v>512.61172199999999</v>
      </c>
      <c r="D54" s="56" t="str">
        <f>'1- Assistente I'!D54</f>
        <v>Leis 10.637 e 10.833</v>
      </c>
    </row>
    <row r="55" spans="1:4" ht="15" customHeight="1" x14ac:dyDescent="0.3">
      <c r="A55" s="86" t="s">
        <v>59</v>
      </c>
      <c r="B55" s="97">
        <f>'1- Assistente I'!B55</f>
        <v>0.05</v>
      </c>
      <c r="C55" s="82">
        <f>B55*C70</f>
        <v>459.32950000000005</v>
      </c>
      <c r="D55" s="56" t="str">
        <f>'1- Assistente I'!D55</f>
        <v>Lei Complementar 116 e Lei Municipal</v>
      </c>
    </row>
    <row r="56" spans="1:4" ht="15" customHeight="1" x14ac:dyDescent="0.3">
      <c r="A56" s="86" t="s">
        <v>61</v>
      </c>
      <c r="B56" s="97">
        <f>SUM(B54:B55)</f>
        <v>0.10580000000000001</v>
      </c>
      <c r="C56" s="29">
        <f>SUM(C54:C55)</f>
        <v>971.94122200000004</v>
      </c>
      <c r="D56" s="56"/>
    </row>
    <row r="57" spans="1:4" ht="15" customHeight="1" x14ac:dyDescent="0.3">
      <c r="A57" s="86" t="s">
        <v>62</v>
      </c>
      <c r="B57" s="97">
        <f>B52+B56</f>
        <v>0.20275008999999999</v>
      </c>
      <c r="C57" s="82">
        <f>C52+C56</f>
        <v>1701.1011496235469</v>
      </c>
      <c r="D57" s="56"/>
    </row>
    <row r="58" spans="1:4" ht="15" customHeight="1" thickBot="1" x14ac:dyDescent="0.35">
      <c r="A58" s="94" t="s">
        <v>63</v>
      </c>
      <c r="B58" s="83"/>
      <c r="C58" s="96">
        <f>C69</f>
        <v>9186.5864379176091</v>
      </c>
      <c r="D58" s="57"/>
    </row>
    <row r="59" spans="1:4" ht="15" customHeight="1" x14ac:dyDescent="0.3">
      <c r="A59" s="87"/>
      <c r="B59" s="98"/>
      <c r="C59" s="30"/>
      <c r="D59" s="69"/>
    </row>
    <row r="60" spans="1:4" ht="15" customHeight="1" x14ac:dyDescent="0.3">
      <c r="A60" s="107" t="s">
        <v>64</v>
      </c>
      <c r="B60" s="108"/>
      <c r="C60" s="109"/>
      <c r="D60" s="70"/>
    </row>
    <row r="61" spans="1:4" ht="15" customHeight="1" x14ac:dyDescent="0.3">
      <c r="A61" s="39" t="s">
        <v>65</v>
      </c>
      <c r="B61" s="33"/>
      <c r="C61" s="33" t="s">
        <v>3</v>
      </c>
      <c r="D61" s="71" t="s">
        <v>4</v>
      </c>
    </row>
    <row r="62" spans="1:4" ht="15" customHeight="1" x14ac:dyDescent="0.3">
      <c r="A62" s="86" t="s">
        <v>66</v>
      </c>
      <c r="B62" s="99"/>
      <c r="C62" s="82">
        <f>C11</f>
        <v>4208.4799999999996</v>
      </c>
      <c r="D62" s="56"/>
    </row>
    <row r="63" spans="1:4" ht="15" customHeight="1" x14ac:dyDescent="0.3">
      <c r="A63" s="86" t="s">
        <v>67</v>
      </c>
      <c r="B63" s="99"/>
      <c r="C63" s="82">
        <f>C15+C19+C26+C32</f>
        <v>2370.9844955999997</v>
      </c>
      <c r="D63" s="56"/>
    </row>
    <row r="64" spans="1:4" ht="15" customHeight="1" x14ac:dyDescent="0.3">
      <c r="A64" s="86" t="s">
        <v>68</v>
      </c>
      <c r="B64" s="99"/>
      <c r="C64" s="82">
        <f>C47</f>
        <v>906.02079269406397</v>
      </c>
      <c r="D64" s="56"/>
    </row>
    <row r="65" spans="1:4" ht="15" customHeight="1" x14ac:dyDescent="0.3">
      <c r="A65" s="100" t="s">
        <v>69</v>
      </c>
      <c r="B65" s="99"/>
      <c r="C65" s="82">
        <f>SUM(C62:C64)</f>
        <v>7485.4852882940631</v>
      </c>
      <c r="D65" s="56"/>
    </row>
    <row r="66" spans="1:4" ht="15" customHeight="1" x14ac:dyDescent="0.3">
      <c r="A66" s="86" t="s">
        <v>70</v>
      </c>
      <c r="B66" s="99"/>
      <c r="C66" s="82">
        <f>C50+C51</f>
        <v>729.15992762354688</v>
      </c>
      <c r="D66" s="56"/>
    </row>
    <row r="67" spans="1:4" ht="15" customHeight="1" x14ac:dyDescent="0.3">
      <c r="A67" s="86" t="s">
        <v>71</v>
      </c>
      <c r="B67" s="99"/>
      <c r="C67" s="82"/>
      <c r="D67" s="56"/>
    </row>
    <row r="68" spans="1:4" ht="15" customHeight="1" x14ac:dyDescent="0.3">
      <c r="A68" s="86" t="s">
        <v>72</v>
      </c>
      <c r="B68" s="99"/>
      <c r="C68" s="82">
        <f>C54+C55</f>
        <v>971.94122200000004</v>
      </c>
      <c r="D68" s="56"/>
    </row>
    <row r="69" spans="1:4" ht="15" customHeight="1" x14ac:dyDescent="0.3">
      <c r="A69" s="86" t="s">
        <v>73</v>
      </c>
      <c r="B69" s="99"/>
      <c r="C69" s="82">
        <f>C65+C68+C66</f>
        <v>9186.5864379176091</v>
      </c>
      <c r="D69" s="56"/>
    </row>
    <row r="70" spans="1:4" ht="15" customHeight="1" thickBot="1" x14ac:dyDescent="0.35">
      <c r="A70" s="31" t="s">
        <v>74</v>
      </c>
      <c r="B70" s="101"/>
      <c r="C70" s="102">
        <f>ROUND((C65+C66)/(1-B54-B55),2)</f>
        <v>9186.59</v>
      </c>
      <c r="D70" s="72"/>
    </row>
    <row r="71" spans="1:4" ht="15" customHeight="1" x14ac:dyDescent="0.3">
      <c r="A71" s="90"/>
      <c r="D71" s="61"/>
    </row>
    <row r="72" spans="1:4" ht="15" customHeight="1" x14ac:dyDescent="0.3">
      <c r="A72" s="120" t="str">
        <f>'1- Assistente I'!A72</f>
        <v>Taboão da Serra - SP, 12 de agosto de 2024.</v>
      </c>
      <c r="B72" s="121"/>
      <c r="C72" s="111"/>
      <c r="D72" s="73"/>
    </row>
    <row r="73" spans="1:4" ht="15" customHeight="1" x14ac:dyDescent="0.3">
      <c r="A73" s="110"/>
      <c r="B73" s="111"/>
      <c r="C73" s="111"/>
      <c r="D73" s="74"/>
    </row>
    <row r="74" spans="1:4" ht="15" customHeight="1" x14ac:dyDescent="0.3">
      <c r="A74" s="120"/>
      <c r="B74" s="121"/>
      <c r="C74" s="121"/>
      <c r="D74" s="74"/>
    </row>
    <row r="75" spans="1:4" ht="15" customHeight="1" x14ac:dyDescent="0.3">
      <c r="A75" s="110"/>
      <c r="B75" s="111"/>
      <c r="C75" s="111"/>
      <c r="D75" s="74"/>
    </row>
    <row r="76" spans="1:4" ht="15" customHeight="1" x14ac:dyDescent="0.3">
      <c r="A76" s="110"/>
      <c r="B76" s="111"/>
      <c r="C76" s="111"/>
      <c r="D76" s="74"/>
    </row>
    <row r="77" spans="1:4" ht="15" customHeight="1" x14ac:dyDescent="0.3">
      <c r="A77" s="122" t="str">
        <f>'1- Assistente I'!A77</f>
        <v>Maria do Carmo Dornellas</v>
      </c>
      <c r="B77" s="123"/>
      <c r="C77" s="123"/>
      <c r="D77" s="124"/>
    </row>
    <row r="78" spans="1:4" ht="15" customHeight="1" x14ac:dyDescent="0.3">
      <c r="A78" s="122" t="str">
        <f>'1- Assistente I'!A78</f>
        <v>Diretora</v>
      </c>
      <c r="B78" s="123"/>
      <c r="C78" s="123"/>
      <c r="D78" s="124"/>
    </row>
    <row r="79" spans="1:4" ht="15" customHeight="1" thickBot="1" x14ac:dyDescent="0.35">
      <c r="A79" s="112"/>
      <c r="B79" s="113"/>
      <c r="C79" s="113"/>
      <c r="D79" s="75"/>
    </row>
    <row r="80" spans="1:4" ht="15" customHeight="1" x14ac:dyDescent="0.3"/>
    <row r="81" ht="15" customHeight="1" x14ac:dyDescent="0.3"/>
  </sheetData>
  <mergeCells count="8">
    <mergeCell ref="A78:D78"/>
    <mergeCell ref="A1:D2"/>
    <mergeCell ref="A77:D77"/>
    <mergeCell ref="A7:C7"/>
    <mergeCell ref="A28:C28"/>
    <mergeCell ref="A34:C34"/>
    <mergeCell ref="A72:B72"/>
    <mergeCell ref="A74:C74"/>
  </mergeCells>
  <pageMargins left="0.7" right="0.7" top="0.75" bottom="0.75" header="0.3" footer="0.3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AB67-1771-417D-89C5-966ADB516F09}">
  <sheetPr>
    <pageSetUpPr fitToPage="1"/>
  </sheetPr>
  <dimension ref="A1:D81"/>
  <sheetViews>
    <sheetView showGridLines="0" zoomScale="85" zoomScaleNormal="85" workbookViewId="0">
      <selection activeCell="D75" sqref="D75"/>
    </sheetView>
  </sheetViews>
  <sheetFormatPr defaultRowHeight="14.4" x14ac:dyDescent="0.3"/>
  <cols>
    <col min="1" max="1" width="52" bestFit="1" customWidth="1"/>
    <col min="2" max="2" width="11" bestFit="1" customWidth="1"/>
    <col min="3" max="3" width="13.44140625" bestFit="1" customWidth="1"/>
    <col min="4" max="4" width="71.33203125" style="76" customWidth="1"/>
  </cols>
  <sheetData>
    <row r="1" spans="1:4" ht="15" customHeight="1" x14ac:dyDescent="0.3">
      <c r="A1" s="125" t="s">
        <v>75</v>
      </c>
      <c r="B1" s="126"/>
      <c r="C1" s="126"/>
      <c r="D1" s="127"/>
    </row>
    <row r="2" spans="1:4" ht="15" customHeight="1" x14ac:dyDescent="0.3">
      <c r="A2" s="128"/>
      <c r="B2" s="129"/>
      <c r="C2" s="129"/>
      <c r="D2" s="130"/>
    </row>
    <row r="3" spans="1:4" ht="15" customHeight="1" x14ac:dyDescent="0.3">
      <c r="A3" s="40" t="s">
        <v>96</v>
      </c>
      <c r="B3" s="103"/>
      <c r="C3" s="103"/>
      <c r="D3" s="51"/>
    </row>
    <row r="4" spans="1:4" ht="15" customHeight="1" x14ac:dyDescent="0.3">
      <c r="A4" s="104" t="s">
        <v>76</v>
      </c>
      <c r="B4" s="103"/>
      <c r="C4" s="103"/>
      <c r="D4" s="51"/>
    </row>
    <row r="5" spans="1:4" ht="15" customHeight="1" x14ac:dyDescent="0.3">
      <c r="A5" s="104" t="s">
        <v>77</v>
      </c>
      <c r="B5" s="103"/>
      <c r="C5" s="103"/>
      <c r="D5" s="51"/>
    </row>
    <row r="6" spans="1:4" ht="15" customHeight="1" thickBot="1" x14ac:dyDescent="0.35">
      <c r="A6" s="105"/>
      <c r="B6" s="106"/>
      <c r="C6" s="106"/>
      <c r="D6" s="52"/>
    </row>
    <row r="7" spans="1:4" ht="15" customHeight="1" thickBot="1" x14ac:dyDescent="0.35">
      <c r="A7" s="131" t="s">
        <v>0</v>
      </c>
      <c r="B7" s="132"/>
      <c r="C7" s="132"/>
      <c r="D7" s="53"/>
    </row>
    <row r="8" spans="1:4" ht="15" customHeight="1" thickBot="1" x14ac:dyDescent="0.35">
      <c r="A8" s="34" t="s">
        <v>1</v>
      </c>
      <c r="B8" s="77" t="s">
        <v>2</v>
      </c>
      <c r="C8" s="34" t="s">
        <v>3</v>
      </c>
      <c r="D8" s="54" t="s">
        <v>4</v>
      </c>
    </row>
    <row r="9" spans="1:4" ht="15" customHeight="1" x14ac:dyDescent="0.3">
      <c r="A9" s="78" t="s">
        <v>5</v>
      </c>
      <c r="B9" s="79">
        <v>1</v>
      </c>
      <c r="C9" s="80">
        <v>5825.53</v>
      </c>
      <c r="D9" s="55"/>
    </row>
    <row r="10" spans="1:4" ht="15" customHeight="1" x14ac:dyDescent="0.3">
      <c r="A10" s="1" t="s">
        <v>6</v>
      </c>
      <c r="B10" s="81"/>
      <c r="C10" s="82">
        <f>C9</f>
        <v>5825.53</v>
      </c>
      <c r="D10" s="56"/>
    </row>
    <row r="11" spans="1:4" ht="15" customHeight="1" thickBot="1" x14ac:dyDescent="0.35">
      <c r="A11" s="2" t="s">
        <v>7</v>
      </c>
      <c r="B11" s="83"/>
      <c r="C11" s="3">
        <f>SUM(C10:C10)</f>
        <v>5825.53</v>
      </c>
      <c r="D11" s="57"/>
    </row>
    <row r="12" spans="1:4" ht="15" customHeight="1" thickBot="1" x14ac:dyDescent="0.35">
      <c r="A12" s="35"/>
      <c r="B12" s="84"/>
      <c r="C12" s="85"/>
      <c r="D12" s="58"/>
    </row>
    <row r="13" spans="1:4" ht="15" customHeight="1" thickBot="1" x14ac:dyDescent="0.35">
      <c r="A13" s="4" t="s">
        <v>8</v>
      </c>
      <c r="B13" s="5" t="s">
        <v>9</v>
      </c>
      <c r="C13" s="5" t="s">
        <v>3</v>
      </c>
      <c r="D13" s="59" t="s">
        <v>4</v>
      </c>
    </row>
    <row r="14" spans="1:4" ht="15" customHeight="1" x14ac:dyDescent="0.3">
      <c r="A14" s="86" t="s">
        <v>10</v>
      </c>
      <c r="B14" s="6">
        <f>'1- Assistente I'!B14</f>
        <v>6.9999999999999999E-4</v>
      </c>
      <c r="C14" s="82">
        <f>ROUND(B14*$C$10,2)</f>
        <v>4.08</v>
      </c>
      <c r="D14" s="7" t="str">
        <f>'1- Assistente I'!D14</f>
        <v>Artigos 473, 476 e 822/CLT-Art.18 Lei 8.212. Lei 6.676/76 - Art.7 inciso XIX -CF/88</v>
      </c>
    </row>
    <row r="15" spans="1:4" ht="15" customHeight="1" thickBot="1" x14ac:dyDescent="0.35">
      <c r="A15" s="2" t="s">
        <v>12</v>
      </c>
      <c r="B15" s="8">
        <f>SUM(B14:B14)</f>
        <v>6.9999999999999999E-4</v>
      </c>
      <c r="C15" s="3">
        <f>SUM(C14:C14)</f>
        <v>4.08</v>
      </c>
      <c r="D15" s="9"/>
    </row>
    <row r="16" spans="1:4" ht="15" customHeight="1" thickBot="1" x14ac:dyDescent="0.35">
      <c r="A16" s="35"/>
      <c r="B16" s="84"/>
      <c r="C16" s="85"/>
      <c r="D16" s="58"/>
    </row>
    <row r="17" spans="1:4" ht="15" customHeight="1" thickBot="1" x14ac:dyDescent="0.35">
      <c r="A17" s="10" t="s">
        <v>13</v>
      </c>
      <c r="B17" s="10" t="s">
        <v>9</v>
      </c>
      <c r="C17" s="10" t="s">
        <v>3</v>
      </c>
      <c r="D17" s="60" t="s">
        <v>4</v>
      </c>
    </row>
    <row r="18" spans="1:4" ht="15" customHeight="1" x14ac:dyDescent="0.3">
      <c r="A18" s="87" t="s">
        <v>14</v>
      </c>
      <c r="B18" s="11">
        <f>'1- Assistente I'!B18</f>
        <v>8.3333333333333329E-2</v>
      </c>
      <c r="C18" s="88">
        <f>ROUND(B18*(C10+C15),2)</f>
        <v>485.8</v>
      </c>
      <c r="D18" s="12" t="str">
        <f>'1- Assistente I'!D18</f>
        <v>Lei 4090/62  Inciso VIII Art. 7 CF 88</v>
      </c>
    </row>
    <row r="19" spans="1:4" ht="15" customHeight="1" thickBot="1" x14ac:dyDescent="0.35">
      <c r="A19" s="2" t="s">
        <v>16</v>
      </c>
      <c r="B19" s="13">
        <f>SUM(B18:B18)</f>
        <v>8.3333333333333329E-2</v>
      </c>
      <c r="C19" s="3">
        <f>SUM(C18:C18)</f>
        <v>485.8</v>
      </c>
      <c r="D19" s="57"/>
    </row>
    <row r="20" spans="1:4" ht="15" customHeight="1" thickBot="1" x14ac:dyDescent="0.35">
      <c r="A20" s="36"/>
      <c r="B20" s="14"/>
      <c r="C20" s="37"/>
      <c r="D20" s="61"/>
    </row>
    <row r="21" spans="1:4" ht="15" customHeight="1" thickBot="1" x14ac:dyDescent="0.35">
      <c r="A21" s="15" t="s">
        <v>17</v>
      </c>
      <c r="B21" s="10" t="s">
        <v>9</v>
      </c>
      <c r="C21" s="10" t="s">
        <v>3</v>
      </c>
      <c r="D21" s="60" t="s">
        <v>4</v>
      </c>
    </row>
    <row r="22" spans="1:4" ht="15" customHeight="1" x14ac:dyDescent="0.3">
      <c r="A22" s="87" t="s">
        <v>18</v>
      </c>
      <c r="B22" s="89">
        <f>'1- Assistente I'!B22</f>
        <v>0.2</v>
      </c>
      <c r="C22" s="16">
        <f>B22*($C$11+$C$15+$C$19)</f>
        <v>1263.0820000000001</v>
      </c>
      <c r="D22" s="17" t="str">
        <f>'1- Assistente I'!D22</f>
        <v>Artigo 22 Inciso I Lei 8.212/91</v>
      </c>
    </row>
    <row r="23" spans="1:4" ht="15" customHeight="1" x14ac:dyDescent="0.3">
      <c r="A23" s="86" t="s">
        <v>20</v>
      </c>
      <c r="B23" s="89">
        <f>'1- Assistente I'!B23</f>
        <v>0.08</v>
      </c>
      <c r="C23" s="16">
        <f t="shared" ref="C23:C25" si="0">B23*($C$11+$C$15+$C$19)</f>
        <v>505.2328</v>
      </c>
      <c r="D23" s="18" t="str">
        <f>'1- Assistente I'!D23</f>
        <v>Artigo 15 Lei 8036/90 e Art. 7º Inciso III CF/88</v>
      </c>
    </row>
    <row r="24" spans="1:4" ht="15" customHeight="1" x14ac:dyDescent="0.3">
      <c r="A24" s="86" t="s">
        <v>22</v>
      </c>
      <c r="B24" s="89">
        <f>'1- Assistente I'!B24</f>
        <v>2.5000000000000001E-2</v>
      </c>
      <c r="C24" s="16">
        <f t="shared" si="0"/>
        <v>157.88525000000001</v>
      </c>
      <c r="D24" s="18" t="str">
        <f>'1- Assistente I'!D24</f>
        <v>Artigo 3º Inciso I Decreto 87.043/82</v>
      </c>
    </row>
    <row r="25" spans="1:4" ht="15" customHeight="1" x14ac:dyDescent="0.3">
      <c r="A25" s="86" t="s">
        <v>24</v>
      </c>
      <c r="B25" s="89">
        <f>'1- Assistente I'!B25</f>
        <v>3.4619999999999998E-2</v>
      </c>
      <c r="C25" s="16">
        <f t="shared" si="0"/>
        <v>218.63949419999997</v>
      </c>
      <c r="D25" s="18" t="str">
        <f>'1- Assistente I'!D25</f>
        <v>Decreto 6.042/2007, Lei 10.666/2003</v>
      </c>
    </row>
    <row r="26" spans="1:4" ht="15" customHeight="1" thickBot="1" x14ac:dyDescent="0.35">
      <c r="A26" s="2" t="s">
        <v>26</v>
      </c>
      <c r="B26" s="19">
        <f>SUM(B22:B25)</f>
        <v>0.33962000000000003</v>
      </c>
      <c r="C26" s="20">
        <f>SUM(C22:C25)</f>
        <v>2144.8395442000001</v>
      </c>
      <c r="D26" s="57"/>
    </row>
    <row r="27" spans="1:4" ht="15" customHeight="1" thickBot="1" x14ac:dyDescent="0.35">
      <c r="A27" s="90"/>
      <c r="B27" s="91"/>
      <c r="C27" s="37"/>
      <c r="D27" s="61"/>
    </row>
    <row r="28" spans="1:4" ht="15" customHeight="1" thickBot="1" x14ac:dyDescent="0.35">
      <c r="A28" s="133" t="s">
        <v>27</v>
      </c>
      <c r="B28" s="134"/>
      <c r="C28" s="134"/>
      <c r="D28" s="62"/>
    </row>
    <row r="29" spans="1:4" ht="15" customHeight="1" x14ac:dyDescent="0.3">
      <c r="A29" s="21" t="s">
        <v>28</v>
      </c>
      <c r="B29" s="22" t="s">
        <v>9</v>
      </c>
      <c r="C29" s="22" t="s">
        <v>3</v>
      </c>
      <c r="D29" s="63" t="s">
        <v>4</v>
      </c>
    </row>
    <row r="30" spans="1:4" ht="15" customHeight="1" x14ac:dyDescent="0.3">
      <c r="A30" s="86" t="s">
        <v>29</v>
      </c>
      <c r="B30" s="6">
        <f>'1- Assistente I'!B30</f>
        <v>8.3333333333333329E-2</v>
      </c>
      <c r="C30" s="82">
        <f>ROUND($B30*(C$10),3)</f>
        <v>485.46100000000001</v>
      </c>
      <c r="D30" s="23" t="str">
        <f>'1- Assistente I'!D30</f>
        <v>Artigo 146 e § Único</v>
      </c>
    </row>
    <row r="31" spans="1:4" ht="15" customHeight="1" x14ac:dyDescent="0.3">
      <c r="A31" s="86" t="s">
        <v>31</v>
      </c>
      <c r="B31" s="6">
        <f>'1- Assistente I'!B31</f>
        <v>2.7777777777777776E-2</v>
      </c>
      <c r="C31" s="82">
        <f>ROUND($B31*(C$10),3)</f>
        <v>161.82</v>
      </c>
      <c r="D31" s="23" t="str">
        <f>'1- Assistente I'!D31</f>
        <v>Artigo 7 item XVII CF/88  - SUMULA 328/TST</v>
      </c>
    </row>
    <row r="32" spans="1:4" ht="15" customHeight="1" thickBot="1" x14ac:dyDescent="0.35">
      <c r="A32" s="2" t="s">
        <v>33</v>
      </c>
      <c r="B32" s="8">
        <f>SUM(B30:B31)</f>
        <v>0.1111111111111111</v>
      </c>
      <c r="C32" s="3">
        <f>SUM(C30:C31)</f>
        <v>647.28099999999995</v>
      </c>
      <c r="D32" s="24"/>
    </row>
    <row r="33" spans="1:4" ht="15" customHeight="1" thickBot="1" x14ac:dyDescent="0.35">
      <c r="A33" s="36"/>
      <c r="B33" s="25"/>
      <c r="C33" s="37"/>
      <c r="D33" s="61"/>
    </row>
    <row r="34" spans="1:4" ht="15" customHeight="1" thickBot="1" x14ac:dyDescent="0.35">
      <c r="A34" s="133" t="s">
        <v>34</v>
      </c>
      <c r="B34" s="134"/>
      <c r="C34" s="134"/>
      <c r="D34" s="62"/>
    </row>
    <row r="35" spans="1:4" ht="15" customHeight="1" x14ac:dyDescent="0.3">
      <c r="A35" s="26" t="s">
        <v>35</v>
      </c>
      <c r="B35" s="22"/>
      <c r="C35" s="22" t="s">
        <v>3</v>
      </c>
      <c r="D35" s="63" t="s">
        <v>4</v>
      </c>
    </row>
    <row r="36" spans="1:4" ht="15" customHeight="1" x14ac:dyDescent="0.3">
      <c r="A36" s="86" t="str">
        <f>'1- Assistente I'!A36</f>
        <v>VALE TRANSPORTE</v>
      </c>
      <c r="B36" s="32">
        <f>'1- Assistente I'!B36</f>
        <v>6</v>
      </c>
      <c r="C36" s="92">
        <f>IF(((B36*2*22)-(C9*6%))&lt;0,0,((B36*2*22)-(C9*6%)))</f>
        <v>0</v>
      </c>
      <c r="D36" s="64" t="str">
        <f>'1- Assistente I'!D36</f>
        <v>Lei 7.4118</v>
      </c>
    </row>
    <row r="37" spans="1:4" ht="15" customHeight="1" x14ac:dyDescent="0.3">
      <c r="A37" s="86" t="str">
        <f>'1- Assistente I'!A37</f>
        <v>VALE REFEIÇÃO</v>
      </c>
      <c r="B37" s="32">
        <f>'1- Assistente I'!B37</f>
        <v>756</v>
      </c>
      <c r="C37" s="82">
        <f>B37</f>
        <v>756</v>
      </c>
      <c r="D37" s="64" t="str">
        <f>'1- Assistente I'!D37</f>
        <v>Valor constante no Edital</v>
      </c>
    </row>
    <row r="38" spans="1:4" ht="15" customHeight="1" x14ac:dyDescent="0.3">
      <c r="A38" s="86" t="str">
        <f>'1- Assistente I'!A38</f>
        <v>BENEFÍCIO ASSISTÊNCIA MÉDICA E ODONTOLÓGICA</v>
      </c>
      <c r="B38" s="32">
        <f>'1- Assistente I'!B38</f>
        <v>81</v>
      </c>
      <c r="C38" s="82">
        <f t="shared" ref="C38:C42" si="1">B38</f>
        <v>81</v>
      </c>
      <c r="D38" s="56" t="str">
        <f>'1- Assistente I'!D38</f>
        <v>Cláusula 15a da CCT</v>
      </c>
    </row>
    <row r="39" spans="1:4" ht="15" customHeight="1" x14ac:dyDescent="0.3">
      <c r="A39" s="86" t="str">
        <f>'1- Assistente I'!A39</f>
        <v>BENEFÍCIO SOCIAL FAMILIAR</v>
      </c>
      <c r="B39" s="32">
        <f>'1- Assistente I'!B39</f>
        <v>26</v>
      </c>
      <c r="C39" s="82">
        <f t="shared" si="1"/>
        <v>26</v>
      </c>
      <c r="D39" s="56" t="str">
        <f>'1- Assistente I'!D39</f>
        <v>Cláusula 16a da CCT</v>
      </c>
    </row>
    <row r="40" spans="1:4" ht="15" customHeight="1" x14ac:dyDescent="0.3">
      <c r="A40" s="86" t="str">
        <f>'1- Assistente I'!A40</f>
        <v>FUNDO DE QUALIFICAÇÃO PROFISSIONAL</v>
      </c>
      <c r="B40" s="32">
        <f>'1- Assistente I'!B40</f>
        <v>26</v>
      </c>
      <c r="C40" s="82">
        <f t="shared" si="1"/>
        <v>26</v>
      </c>
      <c r="D40" s="56" t="str">
        <f>'1- Assistente I'!D40</f>
        <v>Cláusula 23a da CCT</v>
      </c>
    </row>
    <row r="41" spans="1:4" ht="15" customHeight="1" x14ac:dyDescent="0.3">
      <c r="A41" s="86" t="str">
        <f>'1- Assistente I'!A41</f>
        <v>CUSTOS DOS EXAMES ADMIS. PERIÓDICOS E DEMISSIONAIS *</v>
      </c>
      <c r="B41" s="32">
        <f>'1- Assistente I'!B41</f>
        <v>5</v>
      </c>
      <c r="C41" s="82">
        <f t="shared" si="1"/>
        <v>5</v>
      </c>
      <c r="D41" s="65" t="str">
        <f>'1- Assistente I'!D41</f>
        <v>Artigo 168/CLT e NR 07 e 09</v>
      </c>
    </row>
    <row r="42" spans="1:4" ht="15" customHeight="1" x14ac:dyDescent="0.3">
      <c r="A42" s="86" t="str">
        <f>'1- Assistente I'!A42</f>
        <v>CUSTO DO PAGAMENTO SALARIAL</v>
      </c>
      <c r="B42" s="32">
        <f>'1- Assistente I'!B42</f>
        <v>0</v>
      </c>
      <c r="C42" s="82">
        <f t="shared" si="1"/>
        <v>0</v>
      </c>
      <c r="D42" s="65" t="str">
        <f>'1- Assistente I'!D42</f>
        <v>IN5 AnexoIII B, Item 2.1 - c.3 e custo variável</v>
      </c>
    </row>
    <row r="43" spans="1:4" ht="15" customHeight="1" x14ac:dyDescent="0.3">
      <c r="A43" s="27" t="s">
        <v>45</v>
      </c>
      <c r="B43" s="38"/>
      <c r="C43" s="38"/>
      <c r="D43" s="66"/>
    </row>
    <row r="44" spans="1:4" ht="15" customHeight="1" x14ac:dyDescent="0.3">
      <c r="A44" s="86" t="str">
        <f>'1- Assistente I'!A44</f>
        <v>SEGURO GARANTIA</v>
      </c>
      <c r="B44" s="32"/>
      <c r="C44" s="93">
        <f>(((5%*0.8%*14144)/730)*(730+90))/12</f>
        <v>0.52959269406392695</v>
      </c>
      <c r="D44" s="67" t="str">
        <f>'1- Assistente I'!D44</f>
        <v>Lei 8.666 Art. 56 §1 Incisos II ou III</v>
      </c>
    </row>
    <row r="45" spans="1:4" ht="15" customHeight="1" x14ac:dyDescent="0.3">
      <c r="A45" s="86" t="str">
        <f>'1- Assistente I'!A45</f>
        <v>OUTROS (ESPECIFICAR)</v>
      </c>
      <c r="B45" s="81"/>
      <c r="C45" s="93">
        <f>'1- Assistente I'!C45</f>
        <v>0</v>
      </c>
      <c r="D45" s="65"/>
    </row>
    <row r="46" spans="1:4" ht="15" customHeight="1" x14ac:dyDescent="0.3">
      <c r="A46" s="86" t="str">
        <f>'1- Assistente I'!A46</f>
        <v>(-) CRÉDITOS PIS/COFINS 9,25% (QUANDO EXISTIR)</v>
      </c>
      <c r="B46" s="81"/>
      <c r="C46" s="93">
        <f>'1- Assistente I'!C46</f>
        <v>0</v>
      </c>
      <c r="D46" s="64"/>
    </row>
    <row r="47" spans="1:4" ht="15" customHeight="1" thickBot="1" x14ac:dyDescent="0.35">
      <c r="A47" s="94" t="s">
        <v>50</v>
      </c>
      <c r="B47" s="95"/>
      <c r="C47" s="96">
        <f>SUM(C36:C46)</f>
        <v>894.52959269406392</v>
      </c>
      <c r="D47" s="57"/>
    </row>
    <row r="48" spans="1:4" ht="15" customHeight="1" thickBot="1" x14ac:dyDescent="0.35">
      <c r="A48" s="90"/>
      <c r="B48" s="91"/>
      <c r="D48" s="61"/>
    </row>
    <row r="49" spans="1:4" ht="15" customHeight="1" thickBot="1" x14ac:dyDescent="0.35">
      <c r="A49" s="10" t="s">
        <v>51</v>
      </c>
      <c r="B49" s="10" t="s">
        <v>9</v>
      </c>
      <c r="C49" s="10" t="s">
        <v>3</v>
      </c>
      <c r="D49" s="60" t="s">
        <v>4</v>
      </c>
    </row>
    <row r="50" spans="1:4" ht="15" customHeight="1" x14ac:dyDescent="0.3">
      <c r="A50" s="87" t="s">
        <v>52</v>
      </c>
      <c r="B50" s="89">
        <f>'1- Assistente I'!B50</f>
        <v>9.1950089999999998E-2</v>
      </c>
      <c r="C50" s="88">
        <f>($C$11+$C$15+$C$19+$C$26+$C$32+$C$47)*B50</f>
        <v>919.69032977282131</v>
      </c>
      <c r="D50" s="68" t="str">
        <f>'1- Assistente I'!D50</f>
        <v>Limite necessário conforme a deteminação da empresa</v>
      </c>
    </row>
    <row r="51" spans="1:4" ht="15" customHeight="1" x14ac:dyDescent="0.3">
      <c r="A51" s="86" t="s">
        <v>54</v>
      </c>
      <c r="B51" s="89">
        <f>'1- Assistente I'!B51</f>
        <v>5.0000000000000001E-3</v>
      </c>
      <c r="C51" s="88">
        <f>($C$11+$C$15+$C$19+$C$26+$C$32+$C$47+$C$50)*B51</f>
        <v>54.608752333334415</v>
      </c>
      <c r="D51" s="56" t="str">
        <f>'1- Assistente I'!D51</f>
        <v>Limite necessário para subsistência da empresa</v>
      </c>
    </row>
    <row r="52" spans="1:4" ht="15" customHeight="1" x14ac:dyDescent="0.3">
      <c r="A52" s="86" t="s">
        <v>56</v>
      </c>
      <c r="B52" s="28">
        <f>SUM(B50:B51)</f>
        <v>9.6950090000000003E-2</v>
      </c>
      <c r="C52" s="29">
        <f>SUM(C50:C51)</f>
        <v>974.29908210615577</v>
      </c>
      <c r="D52" s="56"/>
    </row>
    <row r="53" spans="1:4" ht="15" customHeight="1" x14ac:dyDescent="0.3">
      <c r="A53" s="86"/>
      <c r="B53" s="97"/>
      <c r="C53" s="82"/>
      <c r="D53" s="56"/>
    </row>
    <row r="54" spans="1:4" ht="15" customHeight="1" x14ac:dyDescent="0.3">
      <c r="A54" s="86" t="s">
        <v>57</v>
      </c>
      <c r="B54" s="97">
        <f>'1- Assistente I'!B54</f>
        <v>5.5800000000000002E-2</v>
      </c>
      <c r="C54" s="82">
        <f>B54*C70</f>
        <v>684.94834800000001</v>
      </c>
      <c r="D54" s="56" t="str">
        <f>'1- Assistente I'!D54</f>
        <v>Leis 10.637 e 10.833</v>
      </c>
    </row>
    <row r="55" spans="1:4" ht="15" customHeight="1" x14ac:dyDescent="0.3">
      <c r="A55" s="86" t="s">
        <v>59</v>
      </c>
      <c r="B55" s="97">
        <f>'1- Assistente I'!B55</f>
        <v>0.05</v>
      </c>
      <c r="C55" s="82">
        <f>B55*C70</f>
        <v>613.75300000000004</v>
      </c>
      <c r="D55" s="56" t="str">
        <f>'1- Assistente I'!D55</f>
        <v>Lei Complementar 116 e Lei Municipal</v>
      </c>
    </row>
    <row r="56" spans="1:4" ht="15" customHeight="1" x14ac:dyDescent="0.3">
      <c r="A56" s="86" t="s">
        <v>61</v>
      </c>
      <c r="B56" s="97">
        <f>SUM(B54:B55)</f>
        <v>0.10580000000000001</v>
      </c>
      <c r="C56" s="29">
        <f>SUM(C54:C55)</f>
        <v>1298.7013480000001</v>
      </c>
      <c r="D56" s="56"/>
    </row>
    <row r="57" spans="1:4" ht="15" customHeight="1" x14ac:dyDescent="0.3">
      <c r="A57" s="86" t="s">
        <v>62</v>
      </c>
      <c r="B57" s="97">
        <f>B52+B56</f>
        <v>0.20275008999999999</v>
      </c>
      <c r="C57" s="82">
        <f>C52+C56</f>
        <v>2273.0004301061558</v>
      </c>
      <c r="D57" s="56"/>
    </row>
    <row r="58" spans="1:4" ht="15" customHeight="1" thickBot="1" x14ac:dyDescent="0.35">
      <c r="A58" s="94" t="s">
        <v>63</v>
      </c>
      <c r="B58" s="83"/>
      <c r="C58" s="96">
        <f>C69</f>
        <v>12275.060567000219</v>
      </c>
      <c r="D58" s="57"/>
    </row>
    <row r="59" spans="1:4" ht="15" customHeight="1" x14ac:dyDescent="0.3">
      <c r="A59" s="87"/>
      <c r="B59" s="98"/>
      <c r="C59" s="30"/>
      <c r="D59" s="69"/>
    </row>
    <row r="60" spans="1:4" ht="15" customHeight="1" x14ac:dyDescent="0.3">
      <c r="A60" s="107" t="s">
        <v>64</v>
      </c>
      <c r="B60" s="108"/>
      <c r="C60" s="109"/>
      <c r="D60" s="70"/>
    </row>
    <row r="61" spans="1:4" ht="15" customHeight="1" x14ac:dyDescent="0.3">
      <c r="A61" s="39" t="s">
        <v>65</v>
      </c>
      <c r="B61" s="33"/>
      <c r="C61" s="33" t="s">
        <v>3</v>
      </c>
      <c r="D61" s="71" t="s">
        <v>4</v>
      </c>
    </row>
    <row r="62" spans="1:4" ht="15" customHeight="1" x14ac:dyDescent="0.3">
      <c r="A62" s="86" t="s">
        <v>66</v>
      </c>
      <c r="B62" s="99"/>
      <c r="C62" s="82">
        <f>C11</f>
        <v>5825.53</v>
      </c>
      <c r="D62" s="56"/>
    </row>
    <row r="63" spans="1:4" ht="15" customHeight="1" x14ac:dyDescent="0.3">
      <c r="A63" s="86" t="s">
        <v>67</v>
      </c>
      <c r="B63" s="99"/>
      <c r="C63" s="82">
        <f>C15+C19+C26+C32</f>
        <v>3282.0005442000001</v>
      </c>
      <c r="D63" s="56"/>
    </row>
    <row r="64" spans="1:4" ht="15" customHeight="1" x14ac:dyDescent="0.3">
      <c r="A64" s="86" t="s">
        <v>68</v>
      </c>
      <c r="B64" s="99"/>
      <c r="C64" s="82">
        <f>C47</f>
        <v>894.52959269406392</v>
      </c>
      <c r="D64" s="56"/>
    </row>
    <row r="65" spans="1:4" ht="15" customHeight="1" x14ac:dyDescent="0.3">
      <c r="A65" s="100" t="s">
        <v>69</v>
      </c>
      <c r="B65" s="99"/>
      <c r="C65" s="82">
        <f>SUM(C62:C64)</f>
        <v>10002.060136894062</v>
      </c>
      <c r="D65" s="56"/>
    </row>
    <row r="66" spans="1:4" ht="15" customHeight="1" x14ac:dyDescent="0.3">
      <c r="A66" s="86" t="s">
        <v>70</v>
      </c>
      <c r="B66" s="99"/>
      <c r="C66" s="82">
        <f>C50+C51</f>
        <v>974.29908210615577</v>
      </c>
      <c r="D66" s="56"/>
    </row>
    <row r="67" spans="1:4" ht="15" customHeight="1" x14ac:dyDescent="0.3">
      <c r="A67" s="86" t="s">
        <v>71</v>
      </c>
      <c r="B67" s="99"/>
      <c r="C67" s="82"/>
      <c r="D67" s="56"/>
    </row>
    <row r="68" spans="1:4" ht="15" customHeight="1" x14ac:dyDescent="0.3">
      <c r="A68" s="86" t="s">
        <v>72</v>
      </c>
      <c r="B68" s="99"/>
      <c r="C68" s="82">
        <f>C54+C55</f>
        <v>1298.7013480000001</v>
      </c>
      <c r="D68" s="56"/>
    </row>
    <row r="69" spans="1:4" ht="15" customHeight="1" x14ac:dyDescent="0.3">
      <c r="A69" s="86" t="s">
        <v>73</v>
      </c>
      <c r="B69" s="99"/>
      <c r="C69" s="82">
        <f>C65+C68+C66</f>
        <v>12275.060567000219</v>
      </c>
      <c r="D69" s="56"/>
    </row>
    <row r="70" spans="1:4" ht="15" customHeight="1" thickBot="1" x14ac:dyDescent="0.35">
      <c r="A70" s="31" t="s">
        <v>74</v>
      </c>
      <c r="B70" s="101"/>
      <c r="C70" s="102">
        <f>ROUND((C65+C66)/(1-B54-B55),2)</f>
        <v>12275.06</v>
      </c>
      <c r="D70" s="72"/>
    </row>
    <row r="71" spans="1:4" ht="15" customHeight="1" x14ac:dyDescent="0.3">
      <c r="A71" s="90"/>
      <c r="D71" s="61"/>
    </row>
    <row r="72" spans="1:4" ht="15" customHeight="1" x14ac:dyDescent="0.3">
      <c r="A72" s="120" t="str">
        <f>'1- Assistente I'!A72</f>
        <v>Taboão da Serra - SP, 12 de agosto de 2024.</v>
      </c>
      <c r="B72" s="121"/>
      <c r="C72" s="111"/>
      <c r="D72" s="73"/>
    </row>
    <row r="73" spans="1:4" ht="15" customHeight="1" x14ac:dyDescent="0.3">
      <c r="A73" s="110"/>
      <c r="B73" s="111"/>
      <c r="C73" s="111"/>
      <c r="D73" s="74"/>
    </row>
    <row r="74" spans="1:4" ht="15" customHeight="1" x14ac:dyDescent="0.3">
      <c r="A74" s="120"/>
      <c r="B74" s="121"/>
      <c r="C74" s="121"/>
      <c r="D74" s="74"/>
    </row>
    <row r="75" spans="1:4" ht="15" customHeight="1" x14ac:dyDescent="0.3">
      <c r="A75" s="110"/>
      <c r="B75" s="111"/>
      <c r="C75" s="111"/>
      <c r="D75" s="74"/>
    </row>
    <row r="76" spans="1:4" ht="15" customHeight="1" x14ac:dyDescent="0.3">
      <c r="A76" s="110"/>
      <c r="B76" s="111"/>
      <c r="C76" s="111"/>
      <c r="D76" s="74"/>
    </row>
    <row r="77" spans="1:4" ht="15" customHeight="1" x14ac:dyDescent="0.3">
      <c r="A77" s="122" t="str">
        <f>'1- Assistente I'!A77</f>
        <v>Maria do Carmo Dornellas</v>
      </c>
      <c r="B77" s="123"/>
      <c r="C77" s="123"/>
      <c r="D77" s="124"/>
    </row>
    <row r="78" spans="1:4" ht="15" customHeight="1" x14ac:dyDescent="0.3">
      <c r="A78" s="122" t="str">
        <f>'1- Assistente I'!A78</f>
        <v>Diretora</v>
      </c>
      <c r="B78" s="123"/>
      <c r="C78" s="123"/>
      <c r="D78" s="124"/>
    </row>
    <row r="79" spans="1:4" ht="15" customHeight="1" thickBot="1" x14ac:dyDescent="0.35">
      <c r="A79" s="112"/>
      <c r="B79" s="113"/>
      <c r="C79" s="113"/>
      <c r="D79" s="75"/>
    </row>
    <row r="80" spans="1:4" ht="15" customHeight="1" x14ac:dyDescent="0.3"/>
    <row r="81" ht="15" customHeight="1" x14ac:dyDescent="0.3"/>
  </sheetData>
  <mergeCells count="8">
    <mergeCell ref="A77:D77"/>
    <mergeCell ref="A78:D78"/>
    <mergeCell ref="A1:D2"/>
    <mergeCell ref="A7:C7"/>
    <mergeCell ref="A28:C28"/>
    <mergeCell ref="A34:C34"/>
    <mergeCell ref="A72:B72"/>
    <mergeCell ref="A74:C74"/>
  </mergeCells>
  <pageMargins left="0.7" right="0.7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5D9C-5DC7-4388-A7AD-2E09D8029D42}">
  <sheetPr>
    <pageSetUpPr fitToPage="1"/>
  </sheetPr>
  <dimension ref="A1:D81"/>
  <sheetViews>
    <sheetView showGridLines="0" zoomScale="85" zoomScaleNormal="85" workbookViewId="0">
      <selection activeCell="D75" sqref="D75"/>
    </sheetView>
  </sheetViews>
  <sheetFormatPr defaultRowHeight="14.4" x14ac:dyDescent="0.3"/>
  <cols>
    <col min="1" max="1" width="52" bestFit="1" customWidth="1"/>
    <col min="2" max="2" width="11" bestFit="1" customWidth="1"/>
    <col min="3" max="3" width="13.44140625" bestFit="1" customWidth="1"/>
    <col min="4" max="4" width="71.33203125" style="76" customWidth="1"/>
  </cols>
  <sheetData>
    <row r="1" spans="1:4" ht="15" customHeight="1" x14ac:dyDescent="0.3">
      <c r="A1" s="125" t="s">
        <v>75</v>
      </c>
      <c r="B1" s="126"/>
      <c r="C1" s="126"/>
      <c r="D1" s="127"/>
    </row>
    <row r="2" spans="1:4" ht="15" customHeight="1" x14ac:dyDescent="0.3">
      <c r="A2" s="128"/>
      <c r="B2" s="129"/>
      <c r="C2" s="129"/>
      <c r="D2" s="130"/>
    </row>
    <row r="3" spans="1:4" ht="15" customHeight="1" x14ac:dyDescent="0.3">
      <c r="A3" s="40" t="s">
        <v>97</v>
      </c>
      <c r="B3" s="103"/>
      <c r="C3" s="103"/>
      <c r="D3" s="51"/>
    </row>
    <row r="4" spans="1:4" ht="15" customHeight="1" x14ac:dyDescent="0.3">
      <c r="A4" s="104" t="s">
        <v>76</v>
      </c>
      <c r="B4" s="103"/>
      <c r="C4" s="103"/>
      <c r="D4" s="51"/>
    </row>
    <row r="5" spans="1:4" ht="15" customHeight="1" x14ac:dyDescent="0.3">
      <c r="A5" s="104" t="s">
        <v>77</v>
      </c>
      <c r="B5" s="103"/>
      <c r="C5" s="103"/>
      <c r="D5" s="51"/>
    </row>
    <row r="6" spans="1:4" ht="15" customHeight="1" thickBot="1" x14ac:dyDescent="0.35">
      <c r="A6" s="105"/>
      <c r="B6" s="106"/>
      <c r="C6" s="106"/>
      <c r="D6" s="52"/>
    </row>
    <row r="7" spans="1:4" ht="15" customHeight="1" thickBot="1" x14ac:dyDescent="0.35">
      <c r="A7" s="131" t="s">
        <v>0</v>
      </c>
      <c r="B7" s="132"/>
      <c r="C7" s="132"/>
      <c r="D7" s="53"/>
    </row>
    <row r="8" spans="1:4" ht="15" customHeight="1" thickBot="1" x14ac:dyDescent="0.35">
      <c r="A8" s="34" t="s">
        <v>1</v>
      </c>
      <c r="B8" s="77" t="s">
        <v>2</v>
      </c>
      <c r="C8" s="34" t="s">
        <v>3</v>
      </c>
      <c r="D8" s="54" t="s">
        <v>4</v>
      </c>
    </row>
    <row r="9" spans="1:4" ht="15" customHeight="1" x14ac:dyDescent="0.3">
      <c r="A9" s="78" t="s">
        <v>5</v>
      </c>
      <c r="B9" s="79">
        <v>1</v>
      </c>
      <c r="C9" s="80">
        <v>8063.89</v>
      </c>
      <c r="D9" s="55"/>
    </row>
    <row r="10" spans="1:4" ht="15" customHeight="1" x14ac:dyDescent="0.3">
      <c r="A10" s="1" t="s">
        <v>6</v>
      </c>
      <c r="B10" s="81"/>
      <c r="C10" s="82">
        <f>C9</f>
        <v>8063.89</v>
      </c>
      <c r="D10" s="56"/>
    </row>
    <row r="11" spans="1:4" ht="15" customHeight="1" thickBot="1" x14ac:dyDescent="0.35">
      <c r="A11" s="2" t="s">
        <v>7</v>
      </c>
      <c r="B11" s="83"/>
      <c r="C11" s="3">
        <f>SUM(C10:C10)</f>
        <v>8063.89</v>
      </c>
      <c r="D11" s="57"/>
    </row>
    <row r="12" spans="1:4" ht="15" customHeight="1" thickBot="1" x14ac:dyDescent="0.35">
      <c r="A12" s="35"/>
      <c r="B12" s="84"/>
      <c r="C12" s="85"/>
      <c r="D12" s="58"/>
    </row>
    <row r="13" spans="1:4" ht="15" customHeight="1" thickBot="1" x14ac:dyDescent="0.35">
      <c r="A13" s="4" t="s">
        <v>8</v>
      </c>
      <c r="B13" s="5" t="s">
        <v>9</v>
      </c>
      <c r="C13" s="5" t="s">
        <v>3</v>
      </c>
      <c r="D13" s="59" t="s">
        <v>4</v>
      </c>
    </row>
    <row r="14" spans="1:4" ht="15" customHeight="1" x14ac:dyDescent="0.3">
      <c r="A14" s="86" t="s">
        <v>10</v>
      </c>
      <c r="B14" s="6">
        <f>'1- Assistente I'!B14</f>
        <v>6.9999999999999999E-4</v>
      </c>
      <c r="C14" s="82">
        <f>ROUND(B14*$C$10,2)</f>
        <v>5.64</v>
      </c>
      <c r="D14" s="7" t="str">
        <f>'1- Assistente I'!D14</f>
        <v>Artigos 473, 476 e 822/CLT-Art.18 Lei 8.212. Lei 6.676/76 - Art.7 inciso XIX -CF/88</v>
      </c>
    </row>
    <row r="15" spans="1:4" ht="15" customHeight="1" thickBot="1" x14ac:dyDescent="0.35">
      <c r="A15" s="2" t="s">
        <v>12</v>
      </c>
      <c r="B15" s="8">
        <f>SUM(B14:B14)</f>
        <v>6.9999999999999999E-4</v>
      </c>
      <c r="C15" s="3">
        <f>SUM(C14:C14)</f>
        <v>5.64</v>
      </c>
      <c r="D15" s="9"/>
    </row>
    <row r="16" spans="1:4" ht="15" customHeight="1" thickBot="1" x14ac:dyDescent="0.35">
      <c r="A16" s="35"/>
      <c r="B16" s="84"/>
      <c r="C16" s="85"/>
      <c r="D16" s="58"/>
    </row>
    <row r="17" spans="1:4" ht="15" customHeight="1" thickBot="1" x14ac:dyDescent="0.35">
      <c r="A17" s="10" t="s">
        <v>13</v>
      </c>
      <c r="B17" s="10" t="s">
        <v>9</v>
      </c>
      <c r="C17" s="10" t="s">
        <v>3</v>
      </c>
      <c r="D17" s="60" t="s">
        <v>4</v>
      </c>
    </row>
    <row r="18" spans="1:4" ht="15" customHeight="1" x14ac:dyDescent="0.3">
      <c r="A18" s="87" t="s">
        <v>14</v>
      </c>
      <c r="B18" s="11">
        <f>'1- Assistente I'!B18</f>
        <v>8.3333333333333329E-2</v>
      </c>
      <c r="C18" s="88">
        <f>ROUND(B18*(C10+C15),2)</f>
        <v>672.46</v>
      </c>
      <c r="D18" s="12" t="str">
        <f>'1- Assistente I'!D18</f>
        <v>Lei 4090/62  Inciso VIII Art. 7 CF 88</v>
      </c>
    </row>
    <row r="19" spans="1:4" ht="15" customHeight="1" thickBot="1" x14ac:dyDescent="0.35">
      <c r="A19" s="2" t="s">
        <v>16</v>
      </c>
      <c r="B19" s="13">
        <f>SUM(B18:B18)</f>
        <v>8.3333333333333329E-2</v>
      </c>
      <c r="C19" s="3">
        <f>SUM(C18:C18)</f>
        <v>672.46</v>
      </c>
      <c r="D19" s="57"/>
    </row>
    <row r="20" spans="1:4" ht="15" customHeight="1" thickBot="1" x14ac:dyDescent="0.35">
      <c r="A20" s="36"/>
      <c r="B20" s="14"/>
      <c r="C20" s="37"/>
      <c r="D20" s="61"/>
    </row>
    <row r="21" spans="1:4" ht="15" customHeight="1" thickBot="1" x14ac:dyDescent="0.35">
      <c r="A21" s="15" t="s">
        <v>17</v>
      </c>
      <c r="B21" s="10" t="s">
        <v>9</v>
      </c>
      <c r="C21" s="10" t="s">
        <v>3</v>
      </c>
      <c r="D21" s="60" t="s">
        <v>4</v>
      </c>
    </row>
    <row r="22" spans="1:4" ht="15" customHeight="1" x14ac:dyDescent="0.3">
      <c r="A22" s="87" t="s">
        <v>18</v>
      </c>
      <c r="B22" s="89">
        <f>'1- Assistente I'!B22</f>
        <v>0.2</v>
      </c>
      <c r="C22" s="16">
        <f>B22*($C$11+$C$15+$C$19)</f>
        <v>1748.3980000000004</v>
      </c>
      <c r="D22" s="17" t="str">
        <f>'1- Assistente I'!D22</f>
        <v>Artigo 22 Inciso I Lei 8.212/91</v>
      </c>
    </row>
    <row r="23" spans="1:4" ht="15" customHeight="1" x14ac:dyDescent="0.3">
      <c r="A23" s="86" t="s">
        <v>20</v>
      </c>
      <c r="B23" s="89">
        <f>'1- Assistente I'!B23</f>
        <v>0.08</v>
      </c>
      <c r="C23" s="16">
        <f t="shared" ref="C23:C25" si="0">B23*($C$11+$C$15+$C$19)</f>
        <v>699.3592000000001</v>
      </c>
      <c r="D23" s="18" t="str">
        <f>'1- Assistente I'!D23</f>
        <v>Artigo 15 Lei 8036/90 e Art. 7º Inciso III CF/88</v>
      </c>
    </row>
    <row r="24" spans="1:4" ht="15" customHeight="1" x14ac:dyDescent="0.3">
      <c r="A24" s="86" t="s">
        <v>22</v>
      </c>
      <c r="B24" s="89">
        <f>'1- Assistente I'!B24</f>
        <v>2.5000000000000001E-2</v>
      </c>
      <c r="C24" s="16">
        <f t="shared" si="0"/>
        <v>218.54975000000005</v>
      </c>
      <c r="D24" s="18" t="str">
        <f>'1- Assistente I'!D24</f>
        <v>Artigo 3º Inciso I Decreto 87.043/82</v>
      </c>
    </row>
    <row r="25" spans="1:4" ht="15" customHeight="1" x14ac:dyDescent="0.3">
      <c r="A25" s="86" t="s">
        <v>24</v>
      </c>
      <c r="B25" s="89">
        <f>'1- Assistente I'!B25</f>
        <v>3.4619999999999998E-2</v>
      </c>
      <c r="C25" s="16">
        <f t="shared" si="0"/>
        <v>302.64769380000001</v>
      </c>
      <c r="D25" s="18" t="str">
        <f>'1- Assistente I'!D25</f>
        <v>Decreto 6.042/2007, Lei 10.666/2003</v>
      </c>
    </row>
    <row r="26" spans="1:4" ht="15" customHeight="1" thickBot="1" x14ac:dyDescent="0.35">
      <c r="A26" s="2" t="s">
        <v>26</v>
      </c>
      <c r="B26" s="19">
        <f>SUM(B22:B25)</f>
        <v>0.33962000000000003</v>
      </c>
      <c r="C26" s="20">
        <f>SUM(C22:C25)</f>
        <v>2968.9546438000007</v>
      </c>
      <c r="D26" s="57"/>
    </row>
    <row r="27" spans="1:4" ht="15" customHeight="1" thickBot="1" x14ac:dyDescent="0.35">
      <c r="A27" s="90"/>
      <c r="B27" s="91"/>
      <c r="C27" s="37"/>
      <c r="D27" s="61"/>
    </row>
    <row r="28" spans="1:4" ht="15" customHeight="1" thickBot="1" x14ac:dyDescent="0.35">
      <c r="A28" s="133" t="s">
        <v>27</v>
      </c>
      <c r="B28" s="134"/>
      <c r="C28" s="134"/>
      <c r="D28" s="62"/>
    </row>
    <row r="29" spans="1:4" ht="15" customHeight="1" x14ac:dyDescent="0.3">
      <c r="A29" s="21" t="s">
        <v>28</v>
      </c>
      <c r="B29" s="22" t="s">
        <v>9</v>
      </c>
      <c r="C29" s="22" t="s">
        <v>3</v>
      </c>
      <c r="D29" s="63" t="s">
        <v>4</v>
      </c>
    </row>
    <row r="30" spans="1:4" ht="15" customHeight="1" x14ac:dyDescent="0.3">
      <c r="A30" s="86" t="s">
        <v>29</v>
      </c>
      <c r="B30" s="6">
        <f>'1- Assistente I'!B30</f>
        <v>8.3333333333333329E-2</v>
      </c>
      <c r="C30" s="82">
        <f>ROUND($B30*(C$10),3)</f>
        <v>671.99099999999999</v>
      </c>
      <c r="D30" s="23" t="str">
        <f>'1- Assistente I'!D30</f>
        <v>Artigo 146 e § Único</v>
      </c>
    </row>
    <row r="31" spans="1:4" ht="15" customHeight="1" x14ac:dyDescent="0.3">
      <c r="A31" s="86" t="s">
        <v>31</v>
      </c>
      <c r="B31" s="6">
        <f>'1- Assistente I'!B31</f>
        <v>2.7777777777777776E-2</v>
      </c>
      <c r="C31" s="82">
        <f>ROUND($B31*(C$10),3)</f>
        <v>223.99700000000001</v>
      </c>
      <c r="D31" s="23" t="str">
        <f>'1- Assistente I'!D31</f>
        <v>Artigo 7 item XVII CF/88  - SUMULA 328/TST</v>
      </c>
    </row>
    <row r="32" spans="1:4" ht="15" customHeight="1" thickBot="1" x14ac:dyDescent="0.35">
      <c r="A32" s="2" t="s">
        <v>33</v>
      </c>
      <c r="B32" s="8">
        <f>SUM(B30:B31)</f>
        <v>0.1111111111111111</v>
      </c>
      <c r="C32" s="3">
        <f>SUM(C30:C31)</f>
        <v>895.98800000000006</v>
      </c>
      <c r="D32" s="24"/>
    </row>
    <row r="33" spans="1:4" ht="15" customHeight="1" thickBot="1" x14ac:dyDescent="0.35">
      <c r="A33" s="36"/>
      <c r="B33" s="25"/>
      <c r="C33" s="37"/>
      <c r="D33" s="61"/>
    </row>
    <row r="34" spans="1:4" ht="15" customHeight="1" thickBot="1" x14ac:dyDescent="0.35">
      <c r="A34" s="133" t="s">
        <v>34</v>
      </c>
      <c r="B34" s="134"/>
      <c r="C34" s="134"/>
      <c r="D34" s="62"/>
    </row>
    <row r="35" spans="1:4" ht="15" customHeight="1" x14ac:dyDescent="0.3">
      <c r="A35" s="26" t="s">
        <v>35</v>
      </c>
      <c r="B35" s="22"/>
      <c r="C35" s="22" t="s">
        <v>3</v>
      </c>
      <c r="D35" s="63" t="s">
        <v>4</v>
      </c>
    </row>
    <row r="36" spans="1:4" ht="15" customHeight="1" x14ac:dyDescent="0.3">
      <c r="A36" s="86" t="str">
        <f>'1- Assistente I'!A36</f>
        <v>VALE TRANSPORTE</v>
      </c>
      <c r="B36" s="32">
        <f>'1- Assistente I'!B36</f>
        <v>6</v>
      </c>
      <c r="C36" s="92">
        <f>IF(((B36*2*22)-(C9*6%))&lt;0,0,((B36*2*22)-(C9*6%)))</f>
        <v>0</v>
      </c>
      <c r="D36" s="64" t="str">
        <f>'1- Assistente I'!D36</f>
        <v>Lei 7.4118</v>
      </c>
    </row>
    <row r="37" spans="1:4" ht="15" customHeight="1" x14ac:dyDescent="0.3">
      <c r="A37" s="86" t="str">
        <f>'1- Assistente I'!A37</f>
        <v>VALE REFEIÇÃO</v>
      </c>
      <c r="B37" s="32">
        <f>'1- Assistente I'!B37</f>
        <v>756</v>
      </c>
      <c r="C37" s="82">
        <f>B37</f>
        <v>756</v>
      </c>
      <c r="D37" s="64" t="str">
        <f>'1- Assistente I'!D37</f>
        <v>Valor constante no Edital</v>
      </c>
    </row>
    <row r="38" spans="1:4" ht="15" customHeight="1" x14ac:dyDescent="0.3">
      <c r="A38" s="86" t="str">
        <f>'1- Assistente I'!A38</f>
        <v>BENEFÍCIO ASSISTÊNCIA MÉDICA E ODONTOLÓGICA</v>
      </c>
      <c r="B38" s="32">
        <f>'1- Assistente I'!B38</f>
        <v>81</v>
      </c>
      <c r="C38" s="82">
        <f t="shared" ref="C38:C42" si="1">B38</f>
        <v>81</v>
      </c>
      <c r="D38" s="56" t="str">
        <f>'1- Assistente I'!D38</f>
        <v>Cláusula 15a da CCT</v>
      </c>
    </row>
    <row r="39" spans="1:4" ht="15" customHeight="1" x14ac:dyDescent="0.3">
      <c r="A39" s="86" t="str">
        <f>'1- Assistente I'!A39</f>
        <v>BENEFÍCIO SOCIAL FAMILIAR</v>
      </c>
      <c r="B39" s="32">
        <f>'1- Assistente I'!B39</f>
        <v>26</v>
      </c>
      <c r="C39" s="82">
        <f t="shared" si="1"/>
        <v>26</v>
      </c>
      <c r="D39" s="56" t="str">
        <f>'1- Assistente I'!D39</f>
        <v>Cláusula 16a da CCT</v>
      </c>
    </row>
    <row r="40" spans="1:4" ht="15" customHeight="1" x14ac:dyDescent="0.3">
      <c r="A40" s="86" t="str">
        <f>'1- Assistente I'!A40</f>
        <v>FUNDO DE QUALIFICAÇÃO PROFISSIONAL</v>
      </c>
      <c r="B40" s="32">
        <f>'1- Assistente I'!B40</f>
        <v>26</v>
      </c>
      <c r="C40" s="82">
        <f t="shared" si="1"/>
        <v>26</v>
      </c>
      <c r="D40" s="56" t="str">
        <f>'1- Assistente I'!D40</f>
        <v>Cláusula 23a da CCT</v>
      </c>
    </row>
    <row r="41" spans="1:4" ht="15" customHeight="1" x14ac:dyDescent="0.3">
      <c r="A41" s="86" t="str">
        <f>'1- Assistente I'!A41</f>
        <v>CUSTOS DOS EXAMES ADMIS. PERIÓDICOS E DEMISSIONAIS *</v>
      </c>
      <c r="B41" s="32">
        <f>'1- Assistente I'!B41</f>
        <v>5</v>
      </c>
      <c r="C41" s="82">
        <f t="shared" si="1"/>
        <v>5</v>
      </c>
      <c r="D41" s="65" t="str">
        <f>'1- Assistente I'!D41</f>
        <v>Artigo 168/CLT e NR 07 e 09</v>
      </c>
    </row>
    <row r="42" spans="1:4" ht="15" customHeight="1" x14ac:dyDescent="0.3">
      <c r="A42" s="86" t="str">
        <f>'1- Assistente I'!A42</f>
        <v>CUSTO DO PAGAMENTO SALARIAL</v>
      </c>
      <c r="B42" s="32">
        <f>'1- Assistente I'!B42</f>
        <v>0</v>
      </c>
      <c r="C42" s="82">
        <f t="shared" si="1"/>
        <v>0</v>
      </c>
      <c r="D42" s="65" t="str">
        <f>'1- Assistente I'!D42</f>
        <v>IN5 AnexoIII B, Item 2.1 - c.3 e custo variável</v>
      </c>
    </row>
    <row r="43" spans="1:4" ht="15" customHeight="1" x14ac:dyDescent="0.3">
      <c r="A43" s="27" t="s">
        <v>45</v>
      </c>
      <c r="B43" s="38"/>
      <c r="C43" s="38"/>
      <c r="D43" s="66"/>
    </row>
    <row r="44" spans="1:4" ht="15" customHeight="1" x14ac:dyDescent="0.3">
      <c r="A44" s="86" t="str">
        <f>'1- Assistente I'!A44</f>
        <v>SEGURO GARANTIA</v>
      </c>
      <c r="B44" s="32"/>
      <c r="C44" s="93">
        <f>(((5%*0.8%*14144)/730)*(730+90))/12</f>
        <v>0.52959269406392695</v>
      </c>
      <c r="D44" s="67" t="str">
        <f>'1- Assistente I'!D44</f>
        <v>Lei 8.666 Art. 56 §1 Incisos II ou III</v>
      </c>
    </row>
    <row r="45" spans="1:4" ht="15" customHeight="1" x14ac:dyDescent="0.3">
      <c r="A45" s="86" t="str">
        <f>'1- Assistente I'!A45</f>
        <v>OUTROS (ESPECIFICAR)</v>
      </c>
      <c r="B45" s="81"/>
      <c r="C45" s="93">
        <f>'1- Assistente I'!C45</f>
        <v>0</v>
      </c>
      <c r="D45" s="65"/>
    </row>
    <row r="46" spans="1:4" ht="15" customHeight="1" x14ac:dyDescent="0.3">
      <c r="A46" s="86" t="str">
        <f>'1- Assistente I'!A46</f>
        <v>(-) CRÉDITOS PIS/COFINS 9,25% (QUANDO EXISTIR)</v>
      </c>
      <c r="B46" s="81"/>
      <c r="C46" s="93">
        <f>'1- Assistente I'!C46</f>
        <v>0</v>
      </c>
      <c r="D46" s="64"/>
    </row>
    <row r="47" spans="1:4" ht="15" customHeight="1" thickBot="1" x14ac:dyDescent="0.35">
      <c r="A47" s="94" t="s">
        <v>50</v>
      </c>
      <c r="B47" s="95"/>
      <c r="C47" s="96">
        <f>SUM(C36:C46)</f>
        <v>894.52959269406392</v>
      </c>
      <c r="D47" s="57"/>
    </row>
    <row r="48" spans="1:4" ht="15" customHeight="1" thickBot="1" x14ac:dyDescent="0.35">
      <c r="A48" s="90"/>
      <c r="B48" s="91"/>
      <c r="D48" s="61"/>
    </row>
    <row r="49" spans="1:4" ht="15" customHeight="1" thickBot="1" x14ac:dyDescent="0.35">
      <c r="A49" s="10" t="s">
        <v>51</v>
      </c>
      <c r="B49" s="10" t="s">
        <v>9</v>
      </c>
      <c r="C49" s="10" t="s">
        <v>3</v>
      </c>
      <c r="D49" s="60" t="s">
        <v>4</v>
      </c>
    </row>
    <row r="50" spans="1:4" ht="15" customHeight="1" x14ac:dyDescent="0.3">
      <c r="A50" s="87" t="s">
        <v>52</v>
      </c>
      <c r="B50" s="89">
        <f>'1- Assistente I'!B50</f>
        <v>9.1950089999999998E-2</v>
      </c>
      <c r="C50" s="88">
        <f>($C$11+$C$15+$C$19+$C$26+$C$32+$C$47)*B50</f>
        <v>1241.4606677772304</v>
      </c>
      <c r="D50" s="68" t="str">
        <f>'1- Assistente I'!D50</f>
        <v>Limite necessário conforme a deteminação da empresa</v>
      </c>
    </row>
    <row r="51" spans="1:4" ht="15" customHeight="1" x14ac:dyDescent="0.3">
      <c r="A51" s="86" t="s">
        <v>54</v>
      </c>
      <c r="B51" s="89">
        <f>'1- Assistente I'!B51</f>
        <v>5.0000000000000001E-3</v>
      </c>
      <c r="C51" s="88">
        <f>($C$11+$C$15+$C$19+$C$26+$C$32+$C$47+$C$50)*B51</f>
        <v>73.714614521356467</v>
      </c>
      <c r="D51" s="56" t="str">
        <f>'1- Assistente I'!D51</f>
        <v>Limite necessário para subsistência da empresa</v>
      </c>
    </row>
    <row r="52" spans="1:4" ht="15" customHeight="1" x14ac:dyDescent="0.3">
      <c r="A52" s="86" t="s">
        <v>56</v>
      </c>
      <c r="B52" s="28">
        <f>SUM(B50:B51)</f>
        <v>9.6950090000000003E-2</v>
      </c>
      <c r="C52" s="29">
        <f>SUM(C50:C51)</f>
        <v>1315.1752822985868</v>
      </c>
      <c r="D52" s="56"/>
    </row>
    <row r="53" spans="1:4" ht="15" customHeight="1" x14ac:dyDescent="0.3">
      <c r="A53" s="86"/>
      <c r="B53" s="97"/>
      <c r="C53" s="82"/>
      <c r="D53" s="56"/>
    </row>
    <row r="54" spans="1:4" ht="15" customHeight="1" x14ac:dyDescent="0.3">
      <c r="A54" s="86" t="s">
        <v>57</v>
      </c>
      <c r="B54" s="97">
        <f>'1- Assistente I'!B54</f>
        <v>5.5800000000000002E-2</v>
      </c>
      <c r="C54" s="82">
        <f>B54*C70</f>
        <v>924.58981800000004</v>
      </c>
      <c r="D54" s="56" t="str">
        <f>'1- Assistente I'!D54</f>
        <v>Leis 10.637 e 10.833</v>
      </c>
    </row>
    <row r="55" spans="1:4" ht="15" customHeight="1" x14ac:dyDescent="0.3">
      <c r="A55" s="86" t="s">
        <v>59</v>
      </c>
      <c r="B55" s="97">
        <f>'1- Assistente I'!B55</f>
        <v>0.05</v>
      </c>
      <c r="C55" s="82">
        <f>B55*C70</f>
        <v>828.4855</v>
      </c>
      <c r="D55" s="56" t="str">
        <f>'1- Assistente I'!D55</f>
        <v>Lei Complementar 116 e Lei Municipal</v>
      </c>
    </row>
    <row r="56" spans="1:4" ht="15" customHeight="1" x14ac:dyDescent="0.3">
      <c r="A56" s="86" t="s">
        <v>61</v>
      </c>
      <c r="B56" s="97">
        <f>SUM(B54:B55)</f>
        <v>0.10580000000000001</v>
      </c>
      <c r="C56" s="29">
        <f>SUM(C54:C55)</f>
        <v>1753.0753180000002</v>
      </c>
      <c r="D56" s="56"/>
    </row>
    <row r="57" spans="1:4" ht="15" customHeight="1" x14ac:dyDescent="0.3">
      <c r="A57" s="86" t="s">
        <v>62</v>
      </c>
      <c r="B57" s="97">
        <f>B52+B56</f>
        <v>0.20275008999999999</v>
      </c>
      <c r="C57" s="82">
        <f>C52+C56</f>
        <v>3068.250600298587</v>
      </c>
      <c r="D57" s="56"/>
    </row>
    <row r="58" spans="1:4" ht="15" customHeight="1" thickBot="1" x14ac:dyDescent="0.35">
      <c r="A58" s="94" t="s">
        <v>63</v>
      </c>
      <c r="B58" s="83"/>
      <c r="C58" s="96">
        <f>C69</f>
        <v>16569.712836792653</v>
      </c>
      <c r="D58" s="57"/>
    </row>
    <row r="59" spans="1:4" ht="15" customHeight="1" x14ac:dyDescent="0.3">
      <c r="A59" s="87"/>
      <c r="B59" s="98"/>
      <c r="C59" s="30"/>
      <c r="D59" s="69"/>
    </row>
    <row r="60" spans="1:4" ht="15" customHeight="1" x14ac:dyDescent="0.3">
      <c r="A60" s="107" t="s">
        <v>64</v>
      </c>
      <c r="B60" s="108"/>
      <c r="C60" s="109"/>
      <c r="D60" s="70"/>
    </row>
    <row r="61" spans="1:4" ht="15" customHeight="1" x14ac:dyDescent="0.3">
      <c r="A61" s="39" t="s">
        <v>65</v>
      </c>
      <c r="B61" s="33"/>
      <c r="C61" s="33" t="s">
        <v>3</v>
      </c>
      <c r="D61" s="71" t="s">
        <v>4</v>
      </c>
    </row>
    <row r="62" spans="1:4" ht="15" customHeight="1" x14ac:dyDescent="0.3">
      <c r="A62" s="86" t="s">
        <v>66</v>
      </c>
      <c r="B62" s="99"/>
      <c r="C62" s="82">
        <f>C11</f>
        <v>8063.89</v>
      </c>
      <c r="D62" s="56"/>
    </row>
    <row r="63" spans="1:4" ht="15" customHeight="1" x14ac:dyDescent="0.3">
      <c r="A63" s="86" t="s">
        <v>67</v>
      </c>
      <c r="B63" s="99"/>
      <c r="C63" s="82">
        <f>C15+C19+C26+C32</f>
        <v>4543.0426438000004</v>
      </c>
      <c r="D63" s="56"/>
    </row>
    <row r="64" spans="1:4" ht="15" customHeight="1" x14ac:dyDescent="0.3">
      <c r="A64" s="86" t="s">
        <v>68</v>
      </c>
      <c r="B64" s="99"/>
      <c r="C64" s="82">
        <f>C47</f>
        <v>894.52959269406392</v>
      </c>
      <c r="D64" s="56"/>
    </row>
    <row r="65" spans="1:4" ht="15" customHeight="1" x14ac:dyDescent="0.3">
      <c r="A65" s="100" t="s">
        <v>69</v>
      </c>
      <c r="B65" s="99"/>
      <c r="C65" s="82">
        <f>SUM(C62:C64)</f>
        <v>13501.462236494064</v>
      </c>
      <c r="D65" s="56"/>
    </row>
    <row r="66" spans="1:4" ht="15" customHeight="1" x14ac:dyDescent="0.3">
      <c r="A66" s="86" t="s">
        <v>70</v>
      </c>
      <c r="B66" s="99"/>
      <c r="C66" s="82">
        <f>C50+C51</f>
        <v>1315.1752822985868</v>
      </c>
      <c r="D66" s="56"/>
    </row>
    <row r="67" spans="1:4" ht="15" customHeight="1" x14ac:dyDescent="0.3">
      <c r="A67" s="86" t="s">
        <v>71</v>
      </c>
      <c r="B67" s="99"/>
      <c r="C67" s="82"/>
      <c r="D67" s="56"/>
    </row>
    <row r="68" spans="1:4" ht="15" customHeight="1" x14ac:dyDescent="0.3">
      <c r="A68" s="86" t="s">
        <v>72</v>
      </c>
      <c r="B68" s="99"/>
      <c r="C68" s="82">
        <f>C54+C55</f>
        <v>1753.0753180000002</v>
      </c>
      <c r="D68" s="56"/>
    </row>
    <row r="69" spans="1:4" ht="15" customHeight="1" x14ac:dyDescent="0.3">
      <c r="A69" s="86" t="s">
        <v>73</v>
      </c>
      <c r="B69" s="99"/>
      <c r="C69" s="82">
        <f>C65+C68+C66</f>
        <v>16569.712836792653</v>
      </c>
      <c r="D69" s="56"/>
    </row>
    <row r="70" spans="1:4" ht="15" customHeight="1" thickBot="1" x14ac:dyDescent="0.35">
      <c r="A70" s="31" t="s">
        <v>74</v>
      </c>
      <c r="B70" s="101"/>
      <c r="C70" s="102">
        <f>ROUND((C65+C66)/(1-B54-B55),2)</f>
        <v>16569.71</v>
      </c>
      <c r="D70" s="72"/>
    </row>
    <row r="71" spans="1:4" ht="15" customHeight="1" x14ac:dyDescent="0.3">
      <c r="A71" s="90"/>
      <c r="D71" s="61"/>
    </row>
    <row r="72" spans="1:4" ht="15" customHeight="1" x14ac:dyDescent="0.3">
      <c r="A72" s="120" t="str">
        <f>'1- Assistente I'!A72</f>
        <v>Taboão da Serra - SP, 12 de agosto de 2024.</v>
      </c>
      <c r="B72" s="121"/>
      <c r="C72" s="111"/>
      <c r="D72" s="73"/>
    </row>
    <row r="73" spans="1:4" ht="15" customHeight="1" x14ac:dyDescent="0.3">
      <c r="A73" s="110"/>
      <c r="B73" s="111"/>
      <c r="C73" s="111"/>
      <c r="D73" s="74"/>
    </row>
    <row r="74" spans="1:4" ht="15" customHeight="1" x14ac:dyDescent="0.3">
      <c r="A74" s="120"/>
      <c r="B74" s="121"/>
      <c r="C74" s="121"/>
      <c r="D74" s="74"/>
    </row>
    <row r="75" spans="1:4" ht="15" customHeight="1" x14ac:dyDescent="0.3">
      <c r="A75" s="110"/>
      <c r="B75" s="111"/>
      <c r="C75" s="111"/>
      <c r="D75" s="74"/>
    </row>
    <row r="76" spans="1:4" ht="15" customHeight="1" x14ac:dyDescent="0.3">
      <c r="A76" s="110"/>
      <c r="B76" s="111"/>
      <c r="C76" s="111"/>
      <c r="D76" s="74"/>
    </row>
    <row r="77" spans="1:4" ht="15" customHeight="1" x14ac:dyDescent="0.3">
      <c r="A77" s="122" t="str">
        <f>'1- Assistente I'!A77</f>
        <v>Maria do Carmo Dornellas</v>
      </c>
      <c r="B77" s="123"/>
      <c r="C77" s="123"/>
      <c r="D77" s="124"/>
    </row>
    <row r="78" spans="1:4" ht="15" customHeight="1" x14ac:dyDescent="0.3">
      <c r="A78" s="122" t="str">
        <f>'1- Assistente I'!A78</f>
        <v>Diretora</v>
      </c>
      <c r="B78" s="123"/>
      <c r="C78" s="123"/>
      <c r="D78" s="124"/>
    </row>
    <row r="79" spans="1:4" ht="15" customHeight="1" thickBot="1" x14ac:dyDescent="0.35">
      <c r="A79" s="112"/>
      <c r="B79" s="113"/>
      <c r="C79" s="113"/>
      <c r="D79" s="75"/>
    </row>
    <row r="80" spans="1:4" ht="15" customHeight="1" x14ac:dyDescent="0.3"/>
    <row r="81" ht="15" customHeight="1" x14ac:dyDescent="0.3"/>
  </sheetData>
  <mergeCells count="8">
    <mergeCell ref="A77:D77"/>
    <mergeCell ref="A78:D78"/>
    <mergeCell ref="A1:D2"/>
    <mergeCell ref="A7:C7"/>
    <mergeCell ref="A28:C28"/>
    <mergeCell ref="A34:C34"/>
    <mergeCell ref="A72:B72"/>
    <mergeCell ref="A74:C74"/>
  </mergeCells>
  <pageMargins left="0.7" right="0.7" top="0.75" bottom="0.75" header="0.3" footer="0.3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C36C8-95D2-4500-B61E-3C21D73BFB38}">
  <sheetPr>
    <pageSetUpPr fitToPage="1"/>
  </sheetPr>
  <dimension ref="A1:D81"/>
  <sheetViews>
    <sheetView showGridLines="0" topLeftCell="A66" zoomScale="85" zoomScaleNormal="85" workbookViewId="0">
      <selection activeCell="D75" sqref="D75"/>
    </sheetView>
  </sheetViews>
  <sheetFormatPr defaultRowHeight="14.4" x14ac:dyDescent="0.3"/>
  <cols>
    <col min="1" max="1" width="52" bestFit="1" customWidth="1"/>
    <col min="2" max="2" width="11" bestFit="1" customWidth="1"/>
    <col min="3" max="3" width="13.44140625" bestFit="1" customWidth="1"/>
    <col min="4" max="4" width="71.33203125" style="76" customWidth="1"/>
  </cols>
  <sheetData>
    <row r="1" spans="1:4" ht="15" customHeight="1" x14ac:dyDescent="0.3">
      <c r="A1" s="125" t="s">
        <v>75</v>
      </c>
      <c r="B1" s="126"/>
      <c r="C1" s="126"/>
      <c r="D1" s="127"/>
    </row>
    <row r="2" spans="1:4" ht="15" customHeight="1" x14ac:dyDescent="0.3">
      <c r="A2" s="128"/>
      <c r="B2" s="129"/>
      <c r="C2" s="129"/>
      <c r="D2" s="130"/>
    </row>
    <row r="3" spans="1:4" ht="15" customHeight="1" x14ac:dyDescent="0.3">
      <c r="A3" s="40" t="s">
        <v>98</v>
      </c>
      <c r="B3" s="103"/>
      <c r="C3" s="103"/>
      <c r="D3" s="51"/>
    </row>
    <row r="4" spans="1:4" ht="15" customHeight="1" x14ac:dyDescent="0.3">
      <c r="A4" s="104" t="s">
        <v>76</v>
      </c>
      <c r="B4" s="103"/>
      <c r="C4" s="103"/>
      <c r="D4" s="51"/>
    </row>
    <row r="5" spans="1:4" ht="15" customHeight="1" x14ac:dyDescent="0.3">
      <c r="A5" s="104" t="s">
        <v>77</v>
      </c>
      <c r="B5" s="103"/>
      <c r="C5" s="103"/>
      <c r="D5" s="51"/>
    </row>
    <row r="6" spans="1:4" ht="15" customHeight="1" thickBot="1" x14ac:dyDescent="0.35">
      <c r="A6" s="105"/>
      <c r="B6" s="106"/>
      <c r="C6" s="106"/>
      <c r="D6" s="52"/>
    </row>
    <row r="7" spans="1:4" ht="15" customHeight="1" thickBot="1" x14ac:dyDescent="0.35">
      <c r="A7" s="131" t="s">
        <v>0</v>
      </c>
      <c r="B7" s="132"/>
      <c r="C7" s="132"/>
      <c r="D7" s="53"/>
    </row>
    <row r="8" spans="1:4" ht="15" customHeight="1" thickBot="1" x14ac:dyDescent="0.35">
      <c r="A8" s="34" t="s">
        <v>1</v>
      </c>
      <c r="B8" s="77" t="s">
        <v>2</v>
      </c>
      <c r="C8" s="34" t="s">
        <v>3</v>
      </c>
      <c r="D8" s="54" t="s">
        <v>4</v>
      </c>
    </row>
    <row r="9" spans="1:4" ht="15" customHeight="1" x14ac:dyDescent="0.3">
      <c r="A9" s="78" t="s">
        <v>5</v>
      </c>
      <c r="B9" s="79">
        <v>1</v>
      </c>
      <c r="C9" s="80">
        <v>11497.18</v>
      </c>
      <c r="D9" s="55"/>
    </row>
    <row r="10" spans="1:4" ht="15" customHeight="1" x14ac:dyDescent="0.3">
      <c r="A10" s="1" t="s">
        <v>6</v>
      </c>
      <c r="B10" s="81"/>
      <c r="C10" s="82">
        <f>C9</f>
        <v>11497.18</v>
      </c>
      <c r="D10" s="56"/>
    </row>
    <row r="11" spans="1:4" ht="15" customHeight="1" thickBot="1" x14ac:dyDescent="0.35">
      <c r="A11" s="2" t="s">
        <v>7</v>
      </c>
      <c r="B11" s="83"/>
      <c r="C11" s="3">
        <f>SUM(C10:C10)</f>
        <v>11497.18</v>
      </c>
      <c r="D11" s="57"/>
    </row>
    <row r="12" spans="1:4" ht="15" customHeight="1" thickBot="1" x14ac:dyDescent="0.35">
      <c r="A12" s="35"/>
      <c r="B12" s="84"/>
      <c r="C12" s="85"/>
      <c r="D12" s="58"/>
    </row>
    <row r="13" spans="1:4" ht="15" customHeight="1" thickBot="1" x14ac:dyDescent="0.35">
      <c r="A13" s="4" t="s">
        <v>8</v>
      </c>
      <c r="B13" s="5" t="s">
        <v>9</v>
      </c>
      <c r="C13" s="5" t="s">
        <v>3</v>
      </c>
      <c r="D13" s="59" t="s">
        <v>4</v>
      </c>
    </row>
    <row r="14" spans="1:4" ht="15" customHeight="1" x14ac:dyDescent="0.3">
      <c r="A14" s="86" t="s">
        <v>10</v>
      </c>
      <c r="B14" s="6">
        <f>'1- Assistente I'!B14</f>
        <v>6.9999999999999999E-4</v>
      </c>
      <c r="C14" s="82">
        <f>ROUND(B14*$C$10,2)</f>
        <v>8.0500000000000007</v>
      </c>
      <c r="D14" s="7" t="str">
        <f>'1- Assistente I'!D14</f>
        <v>Artigos 473, 476 e 822/CLT-Art.18 Lei 8.212. Lei 6.676/76 - Art.7 inciso XIX -CF/88</v>
      </c>
    </row>
    <row r="15" spans="1:4" ht="15" customHeight="1" thickBot="1" x14ac:dyDescent="0.35">
      <c r="A15" s="2" t="s">
        <v>12</v>
      </c>
      <c r="B15" s="8">
        <f>SUM(B14:B14)</f>
        <v>6.9999999999999999E-4</v>
      </c>
      <c r="C15" s="3">
        <f>SUM(C14:C14)</f>
        <v>8.0500000000000007</v>
      </c>
      <c r="D15" s="9"/>
    </row>
    <row r="16" spans="1:4" ht="15" customHeight="1" thickBot="1" x14ac:dyDescent="0.35">
      <c r="A16" s="35"/>
      <c r="B16" s="84"/>
      <c r="C16" s="85"/>
      <c r="D16" s="58"/>
    </row>
    <row r="17" spans="1:4" ht="15" customHeight="1" thickBot="1" x14ac:dyDescent="0.35">
      <c r="A17" s="10" t="s">
        <v>13</v>
      </c>
      <c r="B17" s="10" t="s">
        <v>9</v>
      </c>
      <c r="C17" s="10" t="s">
        <v>3</v>
      </c>
      <c r="D17" s="60" t="s">
        <v>4</v>
      </c>
    </row>
    <row r="18" spans="1:4" ht="15" customHeight="1" x14ac:dyDescent="0.3">
      <c r="A18" s="87" t="s">
        <v>14</v>
      </c>
      <c r="B18" s="11">
        <f>'1- Assistente I'!B18</f>
        <v>8.3333333333333329E-2</v>
      </c>
      <c r="C18" s="88">
        <f>ROUND(B18*(C10+C15),2)</f>
        <v>958.77</v>
      </c>
      <c r="D18" s="12" t="str">
        <f>'1- Assistente I'!D18</f>
        <v>Lei 4090/62  Inciso VIII Art. 7 CF 88</v>
      </c>
    </row>
    <row r="19" spans="1:4" ht="15" customHeight="1" thickBot="1" x14ac:dyDescent="0.35">
      <c r="A19" s="2" t="s">
        <v>16</v>
      </c>
      <c r="B19" s="13">
        <f>SUM(B18:B18)</f>
        <v>8.3333333333333329E-2</v>
      </c>
      <c r="C19" s="3">
        <f>SUM(C18:C18)</f>
        <v>958.77</v>
      </c>
      <c r="D19" s="57"/>
    </row>
    <row r="20" spans="1:4" ht="15" customHeight="1" thickBot="1" x14ac:dyDescent="0.35">
      <c r="A20" s="36"/>
      <c r="B20" s="14"/>
      <c r="C20" s="37"/>
      <c r="D20" s="61"/>
    </row>
    <row r="21" spans="1:4" ht="15" customHeight="1" thickBot="1" x14ac:dyDescent="0.35">
      <c r="A21" s="15" t="s">
        <v>17</v>
      </c>
      <c r="B21" s="10" t="s">
        <v>9</v>
      </c>
      <c r="C21" s="10" t="s">
        <v>3</v>
      </c>
      <c r="D21" s="60" t="s">
        <v>4</v>
      </c>
    </row>
    <row r="22" spans="1:4" ht="15" customHeight="1" x14ac:dyDescent="0.3">
      <c r="A22" s="87" t="s">
        <v>18</v>
      </c>
      <c r="B22" s="89">
        <f>'1- Assistente I'!B22</f>
        <v>0.2</v>
      </c>
      <c r="C22" s="16">
        <f>B22*($C$11+$C$15+$C$19)</f>
        <v>2492.8000000000002</v>
      </c>
      <c r="D22" s="17" t="str">
        <f>'1- Assistente I'!D22</f>
        <v>Artigo 22 Inciso I Lei 8.212/91</v>
      </c>
    </row>
    <row r="23" spans="1:4" ht="15" customHeight="1" x14ac:dyDescent="0.3">
      <c r="A23" s="86" t="s">
        <v>20</v>
      </c>
      <c r="B23" s="89">
        <f>'1- Assistente I'!B23</f>
        <v>0.08</v>
      </c>
      <c r="C23" s="16">
        <f t="shared" ref="C23:C25" si="0">B23*($C$11+$C$15+$C$19)</f>
        <v>997.12</v>
      </c>
      <c r="D23" s="18" t="str">
        <f>'1- Assistente I'!D23</f>
        <v>Artigo 15 Lei 8036/90 e Art. 7º Inciso III CF/88</v>
      </c>
    </row>
    <row r="24" spans="1:4" ht="15" customHeight="1" x14ac:dyDescent="0.3">
      <c r="A24" s="86" t="s">
        <v>22</v>
      </c>
      <c r="B24" s="89">
        <f>'1- Assistente I'!B24</f>
        <v>2.5000000000000001E-2</v>
      </c>
      <c r="C24" s="16">
        <f t="shared" si="0"/>
        <v>311.60000000000002</v>
      </c>
      <c r="D24" s="18" t="str">
        <f>'1- Assistente I'!D24</f>
        <v>Artigo 3º Inciso I Decreto 87.043/82</v>
      </c>
    </row>
    <row r="25" spans="1:4" ht="15" customHeight="1" x14ac:dyDescent="0.3">
      <c r="A25" s="86" t="s">
        <v>24</v>
      </c>
      <c r="B25" s="89">
        <f>'1- Assistente I'!B25</f>
        <v>3.4619999999999998E-2</v>
      </c>
      <c r="C25" s="16">
        <f t="shared" si="0"/>
        <v>431.50367999999997</v>
      </c>
      <c r="D25" s="18" t="str">
        <f>'1- Assistente I'!D25</f>
        <v>Decreto 6.042/2007, Lei 10.666/2003</v>
      </c>
    </row>
    <row r="26" spans="1:4" ht="15" customHeight="1" thickBot="1" x14ac:dyDescent="0.35">
      <c r="A26" s="2" t="s">
        <v>26</v>
      </c>
      <c r="B26" s="19">
        <f>SUM(B22:B25)</f>
        <v>0.33962000000000003</v>
      </c>
      <c r="C26" s="20">
        <f>SUM(C22:C25)</f>
        <v>4233.0236800000002</v>
      </c>
      <c r="D26" s="57"/>
    </row>
    <row r="27" spans="1:4" ht="15" customHeight="1" thickBot="1" x14ac:dyDescent="0.35">
      <c r="A27" s="90"/>
      <c r="B27" s="91"/>
      <c r="C27" s="37"/>
      <c r="D27" s="61"/>
    </row>
    <row r="28" spans="1:4" ht="15" customHeight="1" thickBot="1" x14ac:dyDescent="0.35">
      <c r="A28" s="133" t="s">
        <v>27</v>
      </c>
      <c r="B28" s="134"/>
      <c r="C28" s="134"/>
      <c r="D28" s="62"/>
    </row>
    <row r="29" spans="1:4" ht="15" customHeight="1" x14ac:dyDescent="0.3">
      <c r="A29" s="21" t="s">
        <v>28</v>
      </c>
      <c r="B29" s="22" t="s">
        <v>9</v>
      </c>
      <c r="C29" s="22" t="s">
        <v>3</v>
      </c>
      <c r="D29" s="63" t="s">
        <v>4</v>
      </c>
    </row>
    <row r="30" spans="1:4" ht="15" customHeight="1" x14ac:dyDescent="0.3">
      <c r="A30" s="86" t="s">
        <v>29</v>
      </c>
      <c r="B30" s="6">
        <f>'1- Assistente I'!B30</f>
        <v>8.3333333333333329E-2</v>
      </c>
      <c r="C30" s="82">
        <f>ROUND($B30*(C$10),3)</f>
        <v>958.09799999999996</v>
      </c>
      <c r="D30" s="23" t="str">
        <f>'1- Assistente I'!D30</f>
        <v>Artigo 146 e § Único</v>
      </c>
    </row>
    <row r="31" spans="1:4" ht="15" customHeight="1" x14ac:dyDescent="0.3">
      <c r="A31" s="86" t="s">
        <v>31</v>
      </c>
      <c r="B31" s="6">
        <f>'1- Assistente I'!B31</f>
        <v>2.7777777777777776E-2</v>
      </c>
      <c r="C31" s="82">
        <f>ROUND($B31*(C$10),3)</f>
        <v>319.36599999999999</v>
      </c>
      <c r="D31" s="23" t="str">
        <f>'1- Assistente I'!D31</f>
        <v>Artigo 7 item XVII CF/88  - SUMULA 328/TST</v>
      </c>
    </row>
    <row r="32" spans="1:4" ht="15" customHeight="1" thickBot="1" x14ac:dyDescent="0.35">
      <c r="A32" s="2" t="s">
        <v>33</v>
      </c>
      <c r="B32" s="8">
        <f>SUM(B30:B31)</f>
        <v>0.1111111111111111</v>
      </c>
      <c r="C32" s="3">
        <f>SUM(C30:C31)</f>
        <v>1277.4639999999999</v>
      </c>
      <c r="D32" s="24"/>
    </row>
    <row r="33" spans="1:4" ht="15" customHeight="1" thickBot="1" x14ac:dyDescent="0.35">
      <c r="A33" s="36"/>
      <c r="B33" s="25"/>
      <c r="C33" s="37"/>
      <c r="D33" s="61"/>
    </row>
    <row r="34" spans="1:4" ht="15" customHeight="1" thickBot="1" x14ac:dyDescent="0.35">
      <c r="A34" s="133" t="s">
        <v>34</v>
      </c>
      <c r="B34" s="134"/>
      <c r="C34" s="134"/>
      <c r="D34" s="62"/>
    </row>
    <row r="35" spans="1:4" ht="15" customHeight="1" x14ac:dyDescent="0.3">
      <c r="A35" s="26" t="s">
        <v>35</v>
      </c>
      <c r="B35" s="22"/>
      <c r="C35" s="22" t="s">
        <v>3</v>
      </c>
      <c r="D35" s="63" t="s">
        <v>4</v>
      </c>
    </row>
    <row r="36" spans="1:4" ht="15" customHeight="1" x14ac:dyDescent="0.3">
      <c r="A36" s="86" t="str">
        <f>'1- Assistente I'!A36</f>
        <v>VALE TRANSPORTE</v>
      </c>
      <c r="B36" s="32">
        <f>'1- Assistente I'!B36</f>
        <v>6</v>
      </c>
      <c r="C36" s="92">
        <f>IF(((B36*2*22)-(C9*6%))&lt;0,0,((B36*2*22)-(C9*6%)))</f>
        <v>0</v>
      </c>
      <c r="D36" s="64" t="str">
        <f>'1- Assistente I'!D36</f>
        <v>Lei 7.4118</v>
      </c>
    </row>
    <row r="37" spans="1:4" ht="15" customHeight="1" x14ac:dyDescent="0.3">
      <c r="A37" s="86" t="str">
        <f>'1- Assistente I'!A37</f>
        <v>VALE REFEIÇÃO</v>
      </c>
      <c r="B37" s="32">
        <f>'1- Assistente I'!B37</f>
        <v>756</v>
      </c>
      <c r="C37" s="82">
        <f>B37</f>
        <v>756</v>
      </c>
      <c r="D37" s="64" t="str">
        <f>'1- Assistente I'!D37</f>
        <v>Valor constante no Edital</v>
      </c>
    </row>
    <row r="38" spans="1:4" ht="15" customHeight="1" x14ac:dyDescent="0.3">
      <c r="A38" s="86" t="str">
        <f>'1- Assistente I'!A38</f>
        <v>BENEFÍCIO ASSISTÊNCIA MÉDICA E ODONTOLÓGICA</v>
      </c>
      <c r="B38" s="32">
        <f>'1- Assistente I'!B38</f>
        <v>81</v>
      </c>
      <c r="C38" s="82">
        <f t="shared" ref="C38:C42" si="1">B38</f>
        <v>81</v>
      </c>
      <c r="D38" s="56" t="str">
        <f>'1- Assistente I'!D38</f>
        <v>Cláusula 15a da CCT</v>
      </c>
    </row>
    <row r="39" spans="1:4" ht="15" customHeight="1" x14ac:dyDescent="0.3">
      <c r="A39" s="86" t="str">
        <f>'1- Assistente I'!A39</f>
        <v>BENEFÍCIO SOCIAL FAMILIAR</v>
      </c>
      <c r="B39" s="32">
        <f>'1- Assistente I'!B39</f>
        <v>26</v>
      </c>
      <c r="C39" s="82">
        <f t="shared" si="1"/>
        <v>26</v>
      </c>
      <c r="D39" s="56" t="str">
        <f>'1- Assistente I'!D39</f>
        <v>Cláusula 16a da CCT</v>
      </c>
    </row>
    <row r="40" spans="1:4" ht="15" customHeight="1" x14ac:dyDescent="0.3">
      <c r="A40" s="86" t="str">
        <f>'1- Assistente I'!A40</f>
        <v>FUNDO DE QUALIFICAÇÃO PROFISSIONAL</v>
      </c>
      <c r="B40" s="32">
        <f>'1- Assistente I'!B40</f>
        <v>26</v>
      </c>
      <c r="C40" s="82">
        <f t="shared" si="1"/>
        <v>26</v>
      </c>
      <c r="D40" s="56" t="str">
        <f>'1- Assistente I'!D40</f>
        <v>Cláusula 23a da CCT</v>
      </c>
    </row>
    <row r="41" spans="1:4" ht="15" customHeight="1" x14ac:dyDescent="0.3">
      <c r="A41" s="86" t="str">
        <f>'1- Assistente I'!A41</f>
        <v>CUSTOS DOS EXAMES ADMIS. PERIÓDICOS E DEMISSIONAIS *</v>
      </c>
      <c r="B41" s="32">
        <f>'1- Assistente I'!B41</f>
        <v>5</v>
      </c>
      <c r="C41" s="82">
        <f t="shared" si="1"/>
        <v>5</v>
      </c>
      <c r="D41" s="65" t="str">
        <f>'1- Assistente I'!D41</f>
        <v>Artigo 168/CLT e NR 07 e 09</v>
      </c>
    </row>
    <row r="42" spans="1:4" ht="15" customHeight="1" x14ac:dyDescent="0.3">
      <c r="A42" s="86" t="str">
        <f>'1- Assistente I'!A42</f>
        <v>CUSTO DO PAGAMENTO SALARIAL</v>
      </c>
      <c r="B42" s="32">
        <f>'1- Assistente I'!B42</f>
        <v>0</v>
      </c>
      <c r="C42" s="82">
        <f t="shared" si="1"/>
        <v>0</v>
      </c>
      <c r="D42" s="65" t="str">
        <f>'1- Assistente I'!D42</f>
        <v>IN5 AnexoIII B, Item 2.1 - c.3 e custo variável</v>
      </c>
    </row>
    <row r="43" spans="1:4" ht="15" customHeight="1" x14ac:dyDescent="0.3">
      <c r="A43" s="27" t="s">
        <v>45</v>
      </c>
      <c r="B43" s="38"/>
      <c r="C43" s="38"/>
      <c r="D43" s="66"/>
    </row>
    <row r="44" spans="1:4" ht="15" customHeight="1" x14ac:dyDescent="0.3">
      <c r="A44" s="86" t="str">
        <f>'1- Assistente I'!A44</f>
        <v>SEGURO GARANTIA</v>
      </c>
      <c r="B44" s="32"/>
      <c r="C44" s="93">
        <f>(((5%*0.8%*14144)/730)*(730+90))/12</f>
        <v>0.52959269406392695</v>
      </c>
      <c r="D44" s="67" t="str">
        <f>'1- Assistente I'!D44</f>
        <v>Lei 8.666 Art. 56 §1 Incisos II ou III</v>
      </c>
    </row>
    <row r="45" spans="1:4" ht="15" customHeight="1" x14ac:dyDescent="0.3">
      <c r="A45" s="86" t="str">
        <f>'1- Assistente I'!A45</f>
        <v>OUTROS (ESPECIFICAR)</v>
      </c>
      <c r="B45" s="81"/>
      <c r="C45" s="93">
        <f>'1- Assistente I'!C45</f>
        <v>0</v>
      </c>
      <c r="D45" s="65"/>
    </row>
    <row r="46" spans="1:4" ht="15" customHeight="1" x14ac:dyDescent="0.3">
      <c r="A46" s="86" t="str">
        <f>'1- Assistente I'!A46</f>
        <v>(-) CRÉDITOS PIS/COFINS 9,25% (QUANDO EXISTIR)</v>
      </c>
      <c r="B46" s="81"/>
      <c r="C46" s="93">
        <f>'1- Assistente I'!C46</f>
        <v>0</v>
      </c>
      <c r="D46" s="64"/>
    </row>
    <row r="47" spans="1:4" ht="15" customHeight="1" thickBot="1" x14ac:dyDescent="0.35">
      <c r="A47" s="94" t="s">
        <v>50</v>
      </c>
      <c r="B47" s="95"/>
      <c r="C47" s="96">
        <f>SUM(C36:C46)</f>
        <v>894.52959269406392</v>
      </c>
      <c r="D47" s="57"/>
    </row>
    <row r="48" spans="1:4" ht="15" customHeight="1" thickBot="1" x14ac:dyDescent="0.35">
      <c r="A48" s="90"/>
      <c r="B48" s="91"/>
      <c r="D48" s="61"/>
    </row>
    <row r="49" spans="1:4" ht="15" customHeight="1" thickBot="1" x14ac:dyDescent="0.35">
      <c r="A49" s="10" t="s">
        <v>51</v>
      </c>
      <c r="B49" s="10" t="s">
        <v>9</v>
      </c>
      <c r="C49" s="10" t="s">
        <v>3</v>
      </c>
      <c r="D49" s="60" t="s">
        <v>4</v>
      </c>
    </row>
    <row r="50" spans="1:4" ht="15" customHeight="1" x14ac:dyDescent="0.3">
      <c r="A50" s="87" t="s">
        <v>52</v>
      </c>
      <c r="B50" s="89">
        <f>'1- Assistente I'!B50</f>
        <v>9.1950089999999998E-2</v>
      </c>
      <c r="C50" s="88">
        <f>($C$11+$C$15+$C$19+$C$26+$C$32+$C$47)*B50</f>
        <v>1735.0078364357735</v>
      </c>
      <c r="D50" s="68" t="str">
        <f>'1- Assistente I'!D50</f>
        <v>Limite necessário conforme a deteminação da empresa</v>
      </c>
    </row>
    <row r="51" spans="1:4" ht="15" customHeight="1" x14ac:dyDescent="0.3">
      <c r="A51" s="86" t="s">
        <v>54</v>
      </c>
      <c r="B51" s="89">
        <f>'1- Assistente I'!B51</f>
        <v>5.0000000000000001E-3</v>
      </c>
      <c r="C51" s="88">
        <f>($C$11+$C$15+$C$19+$C$26+$C$32+$C$47+$C$50)*B51</f>
        <v>103.02012554564918</v>
      </c>
      <c r="D51" s="56" t="str">
        <f>'1- Assistente I'!D51</f>
        <v>Limite necessário para subsistência da empresa</v>
      </c>
    </row>
    <row r="52" spans="1:4" ht="15" customHeight="1" x14ac:dyDescent="0.3">
      <c r="A52" s="86" t="s">
        <v>56</v>
      </c>
      <c r="B52" s="28">
        <f>SUM(B50:B51)</f>
        <v>9.6950090000000003E-2</v>
      </c>
      <c r="C52" s="29">
        <f>SUM(C50:C51)</f>
        <v>1838.0279619814225</v>
      </c>
      <c r="D52" s="56"/>
    </row>
    <row r="53" spans="1:4" ht="15" customHeight="1" x14ac:dyDescent="0.3">
      <c r="A53" s="86"/>
      <c r="B53" s="97"/>
      <c r="C53" s="82"/>
      <c r="D53" s="56"/>
    </row>
    <row r="54" spans="1:4" ht="15" customHeight="1" x14ac:dyDescent="0.3">
      <c r="A54" s="86" t="s">
        <v>57</v>
      </c>
      <c r="B54" s="97">
        <f>'1- Assistente I'!B54</f>
        <v>5.5800000000000002E-2</v>
      </c>
      <c r="C54" s="82">
        <f>B54*C70</f>
        <v>1292.1639480000001</v>
      </c>
      <c r="D54" s="56" t="str">
        <f>'1- Assistente I'!D54</f>
        <v>Leis 10.637 e 10.833</v>
      </c>
    </row>
    <row r="55" spans="1:4" ht="15" customHeight="1" x14ac:dyDescent="0.3">
      <c r="A55" s="86" t="s">
        <v>59</v>
      </c>
      <c r="B55" s="97">
        <f>'1- Assistente I'!B55</f>
        <v>0.05</v>
      </c>
      <c r="C55" s="82">
        <f>B55*C70</f>
        <v>1157.8530000000001</v>
      </c>
      <c r="D55" s="56" t="str">
        <f>'1- Assistente I'!D55</f>
        <v>Lei Complementar 116 e Lei Municipal</v>
      </c>
    </row>
    <row r="56" spans="1:4" ht="15" customHeight="1" x14ac:dyDescent="0.3">
      <c r="A56" s="86" t="s">
        <v>61</v>
      </c>
      <c r="B56" s="97">
        <f>SUM(B54:B55)</f>
        <v>0.10580000000000001</v>
      </c>
      <c r="C56" s="29">
        <f>SUM(C54:C55)</f>
        <v>2450.0169480000004</v>
      </c>
      <c r="D56" s="56"/>
    </row>
    <row r="57" spans="1:4" ht="15" customHeight="1" x14ac:dyDescent="0.3">
      <c r="A57" s="86" t="s">
        <v>62</v>
      </c>
      <c r="B57" s="97">
        <f>B52+B56</f>
        <v>0.20275008999999999</v>
      </c>
      <c r="C57" s="82">
        <f>C52+C56</f>
        <v>4288.0449099814232</v>
      </c>
      <c r="D57" s="56"/>
    </row>
    <row r="58" spans="1:4" ht="15" customHeight="1" thickBot="1" x14ac:dyDescent="0.35">
      <c r="A58" s="94" t="s">
        <v>63</v>
      </c>
      <c r="B58" s="83"/>
      <c r="C58" s="96">
        <f>C69</f>
        <v>23157.062182675483</v>
      </c>
      <c r="D58" s="57"/>
    </row>
    <row r="59" spans="1:4" ht="15" customHeight="1" x14ac:dyDescent="0.3">
      <c r="A59" s="87"/>
      <c r="B59" s="98"/>
      <c r="C59" s="30"/>
      <c r="D59" s="69"/>
    </row>
    <row r="60" spans="1:4" ht="15" customHeight="1" x14ac:dyDescent="0.3">
      <c r="A60" s="107" t="s">
        <v>64</v>
      </c>
      <c r="B60" s="108"/>
      <c r="C60" s="109"/>
      <c r="D60" s="70"/>
    </row>
    <row r="61" spans="1:4" ht="15" customHeight="1" x14ac:dyDescent="0.3">
      <c r="A61" s="39" t="s">
        <v>65</v>
      </c>
      <c r="B61" s="33"/>
      <c r="C61" s="33" t="s">
        <v>3</v>
      </c>
      <c r="D61" s="71" t="s">
        <v>4</v>
      </c>
    </row>
    <row r="62" spans="1:4" ht="15" customHeight="1" x14ac:dyDescent="0.3">
      <c r="A62" s="86" t="s">
        <v>66</v>
      </c>
      <c r="B62" s="99"/>
      <c r="C62" s="82">
        <f>C11</f>
        <v>11497.18</v>
      </c>
      <c r="D62" s="56"/>
    </row>
    <row r="63" spans="1:4" ht="15" customHeight="1" x14ac:dyDescent="0.3">
      <c r="A63" s="86" t="s">
        <v>67</v>
      </c>
      <c r="B63" s="99"/>
      <c r="C63" s="82">
        <f>C15+C19+C26+C32</f>
        <v>6477.3076799999999</v>
      </c>
      <c r="D63" s="56"/>
    </row>
    <row r="64" spans="1:4" ht="15" customHeight="1" x14ac:dyDescent="0.3">
      <c r="A64" s="86" t="s">
        <v>68</v>
      </c>
      <c r="B64" s="99"/>
      <c r="C64" s="82">
        <f>C47</f>
        <v>894.52959269406392</v>
      </c>
      <c r="D64" s="56"/>
    </row>
    <row r="65" spans="1:4" ht="15" customHeight="1" x14ac:dyDescent="0.3">
      <c r="A65" s="100" t="s">
        <v>69</v>
      </c>
      <c r="B65" s="99"/>
      <c r="C65" s="82">
        <f>SUM(C62:C64)</f>
        <v>18869.017272694062</v>
      </c>
      <c r="D65" s="56"/>
    </row>
    <row r="66" spans="1:4" ht="15" customHeight="1" x14ac:dyDescent="0.3">
      <c r="A66" s="86" t="s">
        <v>70</v>
      </c>
      <c r="B66" s="99"/>
      <c r="C66" s="82">
        <f>C50+C51</f>
        <v>1838.0279619814225</v>
      </c>
      <c r="D66" s="56"/>
    </row>
    <row r="67" spans="1:4" ht="15" customHeight="1" x14ac:dyDescent="0.3">
      <c r="A67" s="86" t="s">
        <v>71</v>
      </c>
      <c r="B67" s="99"/>
      <c r="C67" s="82"/>
      <c r="D67" s="56"/>
    </row>
    <row r="68" spans="1:4" ht="15" customHeight="1" x14ac:dyDescent="0.3">
      <c r="A68" s="86" t="s">
        <v>72</v>
      </c>
      <c r="B68" s="99"/>
      <c r="C68" s="82">
        <f>C54+C55</f>
        <v>2450.0169480000004</v>
      </c>
      <c r="D68" s="56"/>
    </row>
    <row r="69" spans="1:4" ht="15" customHeight="1" x14ac:dyDescent="0.3">
      <c r="A69" s="86" t="s">
        <v>73</v>
      </c>
      <c r="B69" s="99"/>
      <c r="C69" s="82">
        <f>C65+C68+C66</f>
        <v>23157.062182675483</v>
      </c>
      <c r="D69" s="56"/>
    </row>
    <row r="70" spans="1:4" ht="15" customHeight="1" thickBot="1" x14ac:dyDescent="0.35">
      <c r="A70" s="31" t="s">
        <v>74</v>
      </c>
      <c r="B70" s="101"/>
      <c r="C70" s="102">
        <f>ROUND((C65+C66)/(1-B54-B55),2)</f>
        <v>23157.06</v>
      </c>
      <c r="D70" s="72"/>
    </row>
    <row r="71" spans="1:4" ht="15" customHeight="1" x14ac:dyDescent="0.3">
      <c r="A71" s="90"/>
      <c r="D71" s="61"/>
    </row>
    <row r="72" spans="1:4" ht="15" customHeight="1" x14ac:dyDescent="0.3">
      <c r="A72" s="120" t="str">
        <f>'1- Assistente I'!A72</f>
        <v>Taboão da Serra - SP, 12 de agosto de 2024.</v>
      </c>
      <c r="B72" s="121"/>
      <c r="C72" s="111"/>
      <c r="D72" s="73"/>
    </row>
    <row r="73" spans="1:4" ht="15" customHeight="1" x14ac:dyDescent="0.3">
      <c r="A73" s="110"/>
      <c r="B73" s="111"/>
      <c r="C73" s="111"/>
      <c r="D73" s="74"/>
    </row>
    <row r="74" spans="1:4" ht="15" customHeight="1" x14ac:dyDescent="0.3">
      <c r="A74" s="120"/>
      <c r="B74" s="121"/>
      <c r="C74" s="121"/>
      <c r="D74" s="74"/>
    </row>
    <row r="75" spans="1:4" ht="15" customHeight="1" x14ac:dyDescent="0.3">
      <c r="A75" s="110"/>
      <c r="B75" s="111"/>
      <c r="C75" s="111"/>
      <c r="D75" s="74"/>
    </row>
    <row r="76" spans="1:4" ht="15" customHeight="1" x14ac:dyDescent="0.3">
      <c r="A76" s="110"/>
      <c r="B76" s="111"/>
      <c r="C76" s="111"/>
      <c r="D76" s="74"/>
    </row>
    <row r="77" spans="1:4" ht="15" customHeight="1" x14ac:dyDescent="0.3">
      <c r="A77" s="122" t="str">
        <f>'1- Assistente I'!A77</f>
        <v>Maria do Carmo Dornellas</v>
      </c>
      <c r="B77" s="123"/>
      <c r="C77" s="123"/>
      <c r="D77" s="124"/>
    </row>
    <row r="78" spans="1:4" ht="15" customHeight="1" x14ac:dyDescent="0.3">
      <c r="A78" s="122" t="str">
        <f>'1- Assistente I'!A78</f>
        <v>Diretora</v>
      </c>
      <c r="B78" s="123"/>
      <c r="C78" s="123"/>
      <c r="D78" s="124"/>
    </row>
    <row r="79" spans="1:4" ht="15" customHeight="1" thickBot="1" x14ac:dyDescent="0.35">
      <c r="A79" s="112"/>
      <c r="B79" s="113"/>
      <c r="C79" s="113"/>
      <c r="D79" s="75"/>
    </row>
    <row r="80" spans="1:4" ht="15" customHeight="1" x14ac:dyDescent="0.3"/>
    <row r="81" ht="15" customHeight="1" x14ac:dyDescent="0.3"/>
  </sheetData>
  <mergeCells count="8">
    <mergeCell ref="A77:D77"/>
    <mergeCell ref="A78:D78"/>
    <mergeCell ref="A1:D2"/>
    <mergeCell ref="A7:C7"/>
    <mergeCell ref="A28:C28"/>
    <mergeCell ref="A34:C34"/>
    <mergeCell ref="A72:B72"/>
    <mergeCell ref="A74:C74"/>
  </mergeCells>
  <pageMargins left="0.7" right="0.7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7DC8-E76A-4380-9B00-29E5ECA5C2D2}">
  <sheetPr>
    <pageSetUpPr fitToPage="1"/>
  </sheetPr>
  <dimension ref="A1:D81"/>
  <sheetViews>
    <sheetView showGridLines="0" topLeftCell="A43" zoomScale="85" zoomScaleNormal="85" workbookViewId="0">
      <selection activeCell="D75" sqref="D75"/>
    </sheetView>
  </sheetViews>
  <sheetFormatPr defaultRowHeight="14.4" x14ac:dyDescent="0.3"/>
  <cols>
    <col min="1" max="1" width="52" bestFit="1" customWidth="1"/>
    <col min="2" max="2" width="11" bestFit="1" customWidth="1"/>
    <col min="3" max="3" width="13.44140625" bestFit="1" customWidth="1"/>
    <col min="4" max="4" width="71.33203125" style="76" customWidth="1"/>
  </cols>
  <sheetData>
    <row r="1" spans="1:4" ht="15" customHeight="1" x14ac:dyDescent="0.3">
      <c r="A1" s="125" t="s">
        <v>75</v>
      </c>
      <c r="B1" s="126"/>
      <c r="C1" s="126"/>
      <c r="D1" s="127"/>
    </row>
    <row r="2" spans="1:4" ht="15" customHeight="1" x14ac:dyDescent="0.3">
      <c r="A2" s="128"/>
      <c r="B2" s="129"/>
      <c r="C2" s="129"/>
      <c r="D2" s="130"/>
    </row>
    <row r="3" spans="1:4" ht="15" customHeight="1" x14ac:dyDescent="0.3">
      <c r="A3" s="40" t="s">
        <v>99</v>
      </c>
      <c r="B3" s="103"/>
      <c r="C3" s="103"/>
      <c r="D3" s="51"/>
    </row>
    <row r="4" spans="1:4" ht="15" customHeight="1" x14ac:dyDescent="0.3">
      <c r="A4" s="104" t="s">
        <v>76</v>
      </c>
      <c r="B4" s="103"/>
      <c r="C4" s="103"/>
      <c r="D4" s="51"/>
    </row>
    <row r="5" spans="1:4" ht="15" customHeight="1" x14ac:dyDescent="0.3">
      <c r="A5" s="104" t="s">
        <v>77</v>
      </c>
      <c r="B5" s="103"/>
      <c r="C5" s="103"/>
      <c r="D5" s="51"/>
    </row>
    <row r="6" spans="1:4" ht="15" customHeight="1" thickBot="1" x14ac:dyDescent="0.35">
      <c r="A6" s="105"/>
      <c r="B6" s="106"/>
      <c r="C6" s="106"/>
      <c r="D6" s="52"/>
    </row>
    <row r="7" spans="1:4" ht="15" customHeight="1" thickBot="1" x14ac:dyDescent="0.35">
      <c r="A7" s="131" t="s">
        <v>0</v>
      </c>
      <c r="B7" s="132"/>
      <c r="C7" s="132"/>
      <c r="D7" s="53"/>
    </row>
    <row r="8" spans="1:4" ht="15" customHeight="1" thickBot="1" x14ac:dyDescent="0.35">
      <c r="A8" s="34" t="s">
        <v>1</v>
      </c>
      <c r="B8" s="77" t="s">
        <v>2</v>
      </c>
      <c r="C8" s="34" t="s">
        <v>3</v>
      </c>
      <c r="D8" s="54" t="s">
        <v>4</v>
      </c>
    </row>
    <row r="9" spans="1:4" ht="15" customHeight="1" x14ac:dyDescent="0.3">
      <c r="A9" s="78" t="s">
        <v>5</v>
      </c>
      <c r="B9" s="79">
        <v>1</v>
      </c>
      <c r="C9" s="80">
        <v>13328.38</v>
      </c>
      <c r="D9" s="55"/>
    </row>
    <row r="10" spans="1:4" ht="15" customHeight="1" x14ac:dyDescent="0.3">
      <c r="A10" s="1" t="s">
        <v>6</v>
      </c>
      <c r="B10" s="81"/>
      <c r="C10" s="82">
        <f>C9</f>
        <v>13328.38</v>
      </c>
      <c r="D10" s="56"/>
    </row>
    <row r="11" spans="1:4" ht="15" customHeight="1" thickBot="1" x14ac:dyDescent="0.35">
      <c r="A11" s="2" t="s">
        <v>7</v>
      </c>
      <c r="B11" s="83"/>
      <c r="C11" s="3">
        <f>SUM(C10:C10)</f>
        <v>13328.38</v>
      </c>
      <c r="D11" s="57"/>
    </row>
    <row r="12" spans="1:4" ht="15" customHeight="1" thickBot="1" x14ac:dyDescent="0.35">
      <c r="A12" s="35"/>
      <c r="B12" s="84"/>
      <c r="C12" s="85"/>
      <c r="D12" s="58"/>
    </row>
    <row r="13" spans="1:4" ht="15" customHeight="1" thickBot="1" x14ac:dyDescent="0.35">
      <c r="A13" s="4" t="s">
        <v>8</v>
      </c>
      <c r="B13" s="5" t="s">
        <v>9</v>
      </c>
      <c r="C13" s="5" t="s">
        <v>3</v>
      </c>
      <c r="D13" s="59" t="s">
        <v>4</v>
      </c>
    </row>
    <row r="14" spans="1:4" ht="15" customHeight="1" x14ac:dyDescent="0.3">
      <c r="A14" s="86" t="s">
        <v>10</v>
      </c>
      <c r="B14" s="6">
        <f>'1- Assistente I'!B14</f>
        <v>6.9999999999999999E-4</v>
      </c>
      <c r="C14" s="82">
        <f>ROUND(B14*$C$10,2)</f>
        <v>9.33</v>
      </c>
      <c r="D14" s="7" t="str">
        <f>'1- Assistente I'!D14</f>
        <v>Artigos 473, 476 e 822/CLT-Art.18 Lei 8.212. Lei 6.676/76 - Art.7 inciso XIX -CF/88</v>
      </c>
    </row>
    <row r="15" spans="1:4" ht="15" customHeight="1" thickBot="1" x14ac:dyDescent="0.35">
      <c r="A15" s="2" t="s">
        <v>12</v>
      </c>
      <c r="B15" s="8">
        <f>SUM(B14:B14)</f>
        <v>6.9999999999999999E-4</v>
      </c>
      <c r="C15" s="3">
        <f>SUM(C14:C14)</f>
        <v>9.33</v>
      </c>
      <c r="D15" s="9"/>
    </row>
    <row r="16" spans="1:4" ht="15" customHeight="1" thickBot="1" x14ac:dyDescent="0.35">
      <c r="A16" s="35"/>
      <c r="B16" s="84"/>
      <c r="C16" s="85"/>
      <c r="D16" s="58"/>
    </row>
    <row r="17" spans="1:4" ht="15" customHeight="1" thickBot="1" x14ac:dyDescent="0.35">
      <c r="A17" s="10" t="s">
        <v>13</v>
      </c>
      <c r="B17" s="10" t="s">
        <v>9</v>
      </c>
      <c r="C17" s="10" t="s">
        <v>3</v>
      </c>
      <c r="D17" s="60" t="s">
        <v>4</v>
      </c>
    </row>
    <row r="18" spans="1:4" ht="15" customHeight="1" x14ac:dyDescent="0.3">
      <c r="A18" s="87" t="s">
        <v>14</v>
      </c>
      <c r="B18" s="11">
        <f>'1- Assistente I'!B18</f>
        <v>8.3333333333333329E-2</v>
      </c>
      <c r="C18" s="88">
        <f>ROUND(B18*(C10+C15),2)</f>
        <v>1111.48</v>
      </c>
      <c r="D18" s="12" t="str">
        <f>'1- Assistente I'!D18</f>
        <v>Lei 4090/62  Inciso VIII Art. 7 CF 88</v>
      </c>
    </row>
    <row r="19" spans="1:4" ht="15" customHeight="1" thickBot="1" x14ac:dyDescent="0.35">
      <c r="A19" s="2" t="s">
        <v>16</v>
      </c>
      <c r="B19" s="13">
        <f>SUM(B18:B18)</f>
        <v>8.3333333333333329E-2</v>
      </c>
      <c r="C19" s="3">
        <f>SUM(C18:C18)</f>
        <v>1111.48</v>
      </c>
      <c r="D19" s="57"/>
    </row>
    <row r="20" spans="1:4" ht="15" customHeight="1" thickBot="1" x14ac:dyDescent="0.35">
      <c r="A20" s="36"/>
      <c r="B20" s="14"/>
      <c r="C20" s="37"/>
      <c r="D20" s="61"/>
    </row>
    <row r="21" spans="1:4" ht="15" customHeight="1" thickBot="1" x14ac:dyDescent="0.35">
      <c r="A21" s="15" t="s">
        <v>17</v>
      </c>
      <c r="B21" s="10" t="s">
        <v>9</v>
      </c>
      <c r="C21" s="10" t="s">
        <v>3</v>
      </c>
      <c r="D21" s="60" t="s">
        <v>4</v>
      </c>
    </row>
    <row r="22" spans="1:4" ht="15" customHeight="1" x14ac:dyDescent="0.3">
      <c r="A22" s="87" t="s">
        <v>18</v>
      </c>
      <c r="B22" s="89">
        <f>'1- Assistente I'!B22</f>
        <v>0.2</v>
      </c>
      <c r="C22" s="16">
        <f>B22*($C$11+$C$15+$C$19)</f>
        <v>2889.8379999999997</v>
      </c>
      <c r="D22" s="17" t="str">
        <f>'1- Assistente I'!D22</f>
        <v>Artigo 22 Inciso I Lei 8.212/91</v>
      </c>
    </row>
    <row r="23" spans="1:4" ht="15" customHeight="1" x14ac:dyDescent="0.3">
      <c r="A23" s="86" t="s">
        <v>20</v>
      </c>
      <c r="B23" s="89">
        <f>'1- Assistente I'!B23</f>
        <v>0.08</v>
      </c>
      <c r="C23" s="16">
        <f t="shared" ref="C23:C25" si="0">B23*($C$11+$C$15+$C$19)</f>
        <v>1155.9351999999999</v>
      </c>
      <c r="D23" s="18" t="str">
        <f>'1- Assistente I'!D23</f>
        <v>Artigo 15 Lei 8036/90 e Art. 7º Inciso III CF/88</v>
      </c>
    </row>
    <row r="24" spans="1:4" ht="15" customHeight="1" x14ac:dyDescent="0.3">
      <c r="A24" s="86" t="s">
        <v>22</v>
      </c>
      <c r="B24" s="89">
        <f>'1- Assistente I'!B24</f>
        <v>2.5000000000000001E-2</v>
      </c>
      <c r="C24" s="16">
        <f t="shared" si="0"/>
        <v>361.22974999999997</v>
      </c>
      <c r="D24" s="18" t="str">
        <f>'1- Assistente I'!D24</f>
        <v>Artigo 3º Inciso I Decreto 87.043/82</v>
      </c>
    </row>
    <row r="25" spans="1:4" ht="15" customHeight="1" x14ac:dyDescent="0.3">
      <c r="A25" s="86" t="s">
        <v>24</v>
      </c>
      <c r="B25" s="89">
        <f>'1- Assistente I'!B25</f>
        <v>3.4619999999999998E-2</v>
      </c>
      <c r="C25" s="16">
        <f t="shared" si="0"/>
        <v>500.23095779999994</v>
      </c>
      <c r="D25" s="18" t="str">
        <f>'1- Assistente I'!D25</f>
        <v>Decreto 6.042/2007, Lei 10.666/2003</v>
      </c>
    </row>
    <row r="26" spans="1:4" ht="15" customHeight="1" thickBot="1" x14ac:dyDescent="0.35">
      <c r="A26" s="2" t="s">
        <v>26</v>
      </c>
      <c r="B26" s="19">
        <f>SUM(B22:B25)</f>
        <v>0.33962000000000003</v>
      </c>
      <c r="C26" s="20">
        <f>SUM(C22:C25)</f>
        <v>4907.2339078000005</v>
      </c>
      <c r="D26" s="57"/>
    </row>
    <row r="27" spans="1:4" ht="15" customHeight="1" thickBot="1" x14ac:dyDescent="0.35">
      <c r="A27" s="90"/>
      <c r="B27" s="91"/>
      <c r="C27" s="37"/>
      <c r="D27" s="61"/>
    </row>
    <row r="28" spans="1:4" ht="15" customHeight="1" thickBot="1" x14ac:dyDescent="0.35">
      <c r="A28" s="133" t="s">
        <v>27</v>
      </c>
      <c r="B28" s="134"/>
      <c r="C28" s="134"/>
      <c r="D28" s="62"/>
    </row>
    <row r="29" spans="1:4" ht="15" customHeight="1" x14ac:dyDescent="0.3">
      <c r="A29" s="21" t="s">
        <v>28</v>
      </c>
      <c r="B29" s="22" t="s">
        <v>9</v>
      </c>
      <c r="C29" s="22" t="s">
        <v>3</v>
      </c>
      <c r="D29" s="63" t="s">
        <v>4</v>
      </c>
    </row>
    <row r="30" spans="1:4" ht="15" customHeight="1" x14ac:dyDescent="0.3">
      <c r="A30" s="86" t="s">
        <v>29</v>
      </c>
      <c r="B30" s="6">
        <f>'1- Assistente I'!B30</f>
        <v>8.3333333333333329E-2</v>
      </c>
      <c r="C30" s="82">
        <f>ROUND($B30*(C$10),3)</f>
        <v>1110.6980000000001</v>
      </c>
      <c r="D30" s="23" t="str">
        <f>'1- Assistente I'!D30</f>
        <v>Artigo 146 e § Único</v>
      </c>
    </row>
    <row r="31" spans="1:4" ht="15" customHeight="1" x14ac:dyDescent="0.3">
      <c r="A31" s="86" t="s">
        <v>31</v>
      </c>
      <c r="B31" s="6">
        <f>'1- Assistente I'!B31</f>
        <v>2.7777777777777776E-2</v>
      </c>
      <c r="C31" s="82">
        <f>ROUND($B31*(C$10),3)</f>
        <v>370.233</v>
      </c>
      <c r="D31" s="23" t="str">
        <f>'1- Assistente I'!D31</f>
        <v>Artigo 7 item XVII CF/88  - SUMULA 328/TST</v>
      </c>
    </row>
    <row r="32" spans="1:4" ht="15" customHeight="1" thickBot="1" x14ac:dyDescent="0.35">
      <c r="A32" s="2" t="s">
        <v>33</v>
      </c>
      <c r="B32" s="8">
        <f>SUM(B30:B31)</f>
        <v>0.1111111111111111</v>
      </c>
      <c r="C32" s="3">
        <f>SUM(C30:C31)</f>
        <v>1480.931</v>
      </c>
      <c r="D32" s="24"/>
    </row>
    <row r="33" spans="1:4" ht="15" customHeight="1" thickBot="1" x14ac:dyDescent="0.35">
      <c r="A33" s="36"/>
      <c r="B33" s="25"/>
      <c r="C33" s="37"/>
      <c r="D33" s="61"/>
    </row>
    <row r="34" spans="1:4" ht="15" customHeight="1" thickBot="1" x14ac:dyDescent="0.35">
      <c r="A34" s="133" t="s">
        <v>34</v>
      </c>
      <c r="B34" s="134"/>
      <c r="C34" s="134"/>
      <c r="D34" s="62"/>
    </row>
    <row r="35" spans="1:4" ht="15" customHeight="1" x14ac:dyDescent="0.3">
      <c r="A35" s="26" t="s">
        <v>35</v>
      </c>
      <c r="B35" s="22"/>
      <c r="C35" s="22" t="s">
        <v>3</v>
      </c>
      <c r="D35" s="63" t="s">
        <v>4</v>
      </c>
    </row>
    <row r="36" spans="1:4" ht="15" customHeight="1" x14ac:dyDescent="0.3">
      <c r="A36" s="86" t="str">
        <f>'1- Assistente I'!A36</f>
        <v>VALE TRANSPORTE</v>
      </c>
      <c r="B36" s="32">
        <f>'1- Assistente I'!B36</f>
        <v>6</v>
      </c>
      <c r="C36" s="92">
        <f>IF(((B36*2*22)-(C9*6%))&lt;0,0,((B36*2*22)-(C9*6%)))</f>
        <v>0</v>
      </c>
      <c r="D36" s="64" t="str">
        <f>'1- Assistente I'!D36</f>
        <v>Lei 7.4118</v>
      </c>
    </row>
    <row r="37" spans="1:4" ht="15" customHeight="1" x14ac:dyDescent="0.3">
      <c r="A37" s="86" t="str">
        <f>'1- Assistente I'!A37</f>
        <v>VALE REFEIÇÃO</v>
      </c>
      <c r="B37" s="32">
        <f>'1- Assistente I'!B37</f>
        <v>756</v>
      </c>
      <c r="C37" s="82">
        <f>B37</f>
        <v>756</v>
      </c>
      <c r="D37" s="64" t="str">
        <f>'1- Assistente I'!D37</f>
        <v>Valor constante no Edital</v>
      </c>
    </row>
    <row r="38" spans="1:4" ht="15" customHeight="1" x14ac:dyDescent="0.3">
      <c r="A38" s="86" t="str">
        <f>'1- Assistente I'!A38</f>
        <v>BENEFÍCIO ASSISTÊNCIA MÉDICA E ODONTOLÓGICA</v>
      </c>
      <c r="B38" s="32">
        <f>'1- Assistente I'!B38</f>
        <v>81</v>
      </c>
      <c r="C38" s="82">
        <f t="shared" ref="C38:C42" si="1">B38</f>
        <v>81</v>
      </c>
      <c r="D38" s="56" t="str">
        <f>'1- Assistente I'!D38</f>
        <v>Cláusula 15a da CCT</v>
      </c>
    </row>
    <row r="39" spans="1:4" ht="15" customHeight="1" x14ac:dyDescent="0.3">
      <c r="A39" s="86" t="str">
        <f>'1- Assistente I'!A39</f>
        <v>BENEFÍCIO SOCIAL FAMILIAR</v>
      </c>
      <c r="B39" s="32">
        <f>'1- Assistente I'!B39</f>
        <v>26</v>
      </c>
      <c r="C39" s="82">
        <f t="shared" si="1"/>
        <v>26</v>
      </c>
      <c r="D39" s="56" t="str">
        <f>'1- Assistente I'!D39</f>
        <v>Cláusula 16a da CCT</v>
      </c>
    </row>
    <row r="40" spans="1:4" ht="15" customHeight="1" x14ac:dyDescent="0.3">
      <c r="A40" s="86" t="str">
        <f>'1- Assistente I'!A40</f>
        <v>FUNDO DE QUALIFICAÇÃO PROFISSIONAL</v>
      </c>
      <c r="B40" s="32">
        <f>'1- Assistente I'!B40</f>
        <v>26</v>
      </c>
      <c r="C40" s="82">
        <f t="shared" si="1"/>
        <v>26</v>
      </c>
      <c r="D40" s="56" t="str">
        <f>'1- Assistente I'!D40</f>
        <v>Cláusula 23a da CCT</v>
      </c>
    </row>
    <row r="41" spans="1:4" ht="15" customHeight="1" x14ac:dyDescent="0.3">
      <c r="A41" s="86" t="str">
        <f>'1- Assistente I'!A41</f>
        <v>CUSTOS DOS EXAMES ADMIS. PERIÓDICOS E DEMISSIONAIS *</v>
      </c>
      <c r="B41" s="32">
        <f>'1- Assistente I'!B41</f>
        <v>5</v>
      </c>
      <c r="C41" s="82">
        <f t="shared" si="1"/>
        <v>5</v>
      </c>
      <c r="D41" s="65" t="str">
        <f>'1- Assistente I'!D41</f>
        <v>Artigo 168/CLT e NR 07 e 09</v>
      </c>
    </row>
    <row r="42" spans="1:4" ht="15" customHeight="1" x14ac:dyDescent="0.3">
      <c r="A42" s="86" t="str">
        <f>'1- Assistente I'!A42</f>
        <v>CUSTO DO PAGAMENTO SALARIAL</v>
      </c>
      <c r="B42" s="32">
        <f>'1- Assistente I'!B42</f>
        <v>0</v>
      </c>
      <c r="C42" s="82">
        <f t="shared" si="1"/>
        <v>0</v>
      </c>
      <c r="D42" s="65" t="str">
        <f>'1- Assistente I'!D42</f>
        <v>IN5 AnexoIII B, Item 2.1 - c.3 e custo variável</v>
      </c>
    </row>
    <row r="43" spans="1:4" ht="15" customHeight="1" x14ac:dyDescent="0.3">
      <c r="A43" s="27" t="s">
        <v>45</v>
      </c>
      <c r="B43" s="38"/>
      <c r="C43" s="38"/>
      <c r="D43" s="66"/>
    </row>
    <row r="44" spans="1:4" ht="15" customHeight="1" x14ac:dyDescent="0.3">
      <c r="A44" s="86" t="str">
        <f>'1- Assistente I'!A44</f>
        <v>SEGURO GARANTIA</v>
      </c>
      <c r="B44" s="32"/>
      <c r="C44" s="93">
        <f>(((5%*0.8%*14144)/730)*(730+90))/12</f>
        <v>0.52959269406392695</v>
      </c>
      <c r="D44" s="67" t="str">
        <f>'1- Assistente I'!D44</f>
        <v>Lei 8.666 Art. 56 §1 Incisos II ou III</v>
      </c>
    </row>
    <row r="45" spans="1:4" ht="15" customHeight="1" x14ac:dyDescent="0.3">
      <c r="A45" s="86" t="str">
        <f>'1- Assistente I'!A45</f>
        <v>OUTROS (ESPECIFICAR)</v>
      </c>
      <c r="B45" s="81"/>
      <c r="C45" s="93">
        <f>'1- Assistente I'!C45</f>
        <v>0</v>
      </c>
      <c r="D45" s="65"/>
    </row>
    <row r="46" spans="1:4" ht="15" customHeight="1" x14ac:dyDescent="0.3">
      <c r="A46" s="86" t="str">
        <f>'1- Assistente I'!A46</f>
        <v>(-) CRÉDITOS PIS/COFINS 9,25% (QUANDO EXISTIR)</v>
      </c>
      <c r="B46" s="81"/>
      <c r="C46" s="93">
        <f>'1- Assistente I'!C46</f>
        <v>0</v>
      </c>
      <c r="D46" s="64"/>
    </row>
    <row r="47" spans="1:4" ht="15" customHeight="1" thickBot="1" x14ac:dyDescent="0.35">
      <c r="A47" s="94" t="s">
        <v>50</v>
      </c>
      <c r="B47" s="95"/>
      <c r="C47" s="96">
        <f>SUM(C36:C46)</f>
        <v>894.52959269406392</v>
      </c>
      <c r="D47" s="57"/>
    </row>
    <row r="48" spans="1:4" ht="15" customHeight="1" thickBot="1" x14ac:dyDescent="0.35">
      <c r="A48" s="90"/>
      <c r="B48" s="91"/>
      <c r="D48" s="61"/>
    </row>
    <row r="49" spans="1:4" ht="15" customHeight="1" thickBot="1" x14ac:dyDescent="0.35">
      <c r="A49" s="10" t="s">
        <v>51</v>
      </c>
      <c r="B49" s="10" t="s">
        <v>9</v>
      </c>
      <c r="C49" s="10" t="s">
        <v>3</v>
      </c>
      <c r="D49" s="60" t="s">
        <v>4</v>
      </c>
    </row>
    <row r="50" spans="1:4" ht="15" customHeight="1" x14ac:dyDescent="0.3">
      <c r="A50" s="87" t="s">
        <v>52</v>
      </c>
      <c r="B50" s="89">
        <f>'1- Assistente I'!B50</f>
        <v>9.1950089999999998E-2</v>
      </c>
      <c r="C50" s="88">
        <f>($C$11+$C$15+$C$19+$C$26+$C$32+$C$47)*B50</f>
        <v>1998.2487356900342</v>
      </c>
      <c r="D50" s="68" t="str">
        <f>'1- Assistente I'!D50</f>
        <v>Limite necessário conforme a deteminação da empresa</v>
      </c>
    </row>
    <row r="51" spans="1:4" ht="15" customHeight="1" x14ac:dyDescent="0.3">
      <c r="A51" s="86" t="s">
        <v>54</v>
      </c>
      <c r="B51" s="89">
        <f>'1- Assistente I'!B51</f>
        <v>5.0000000000000001E-3</v>
      </c>
      <c r="C51" s="88">
        <f>($C$11+$C$15+$C$19+$C$26+$C$32+$C$47+$C$50)*B51</f>
        <v>118.6506661809205</v>
      </c>
      <c r="D51" s="56" t="str">
        <f>'1- Assistente I'!D51</f>
        <v>Limite necessário para subsistência da empresa</v>
      </c>
    </row>
    <row r="52" spans="1:4" ht="15" customHeight="1" x14ac:dyDescent="0.3">
      <c r="A52" s="86" t="s">
        <v>56</v>
      </c>
      <c r="B52" s="28">
        <f>SUM(B50:B51)</f>
        <v>9.6950090000000003E-2</v>
      </c>
      <c r="C52" s="29">
        <f>SUM(C50:C51)</f>
        <v>2116.8994018709545</v>
      </c>
      <c r="D52" s="56"/>
    </row>
    <row r="53" spans="1:4" ht="15" customHeight="1" x14ac:dyDescent="0.3">
      <c r="A53" s="86"/>
      <c r="B53" s="97"/>
      <c r="C53" s="82"/>
      <c r="D53" s="56"/>
    </row>
    <row r="54" spans="1:4" ht="15" customHeight="1" x14ac:dyDescent="0.3">
      <c r="A54" s="86" t="s">
        <v>57</v>
      </c>
      <c r="B54" s="97">
        <f>'1- Assistente I'!B54</f>
        <v>5.5800000000000002E-2</v>
      </c>
      <c r="C54" s="82">
        <f>B54*C70</f>
        <v>1488.2155740000001</v>
      </c>
      <c r="D54" s="56" t="str">
        <f>'1- Assistente I'!D54</f>
        <v>Leis 10.637 e 10.833</v>
      </c>
    </row>
    <row r="55" spans="1:4" ht="15" customHeight="1" x14ac:dyDescent="0.3">
      <c r="A55" s="86" t="s">
        <v>59</v>
      </c>
      <c r="B55" s="97">
        <f>'1- Assistente I'!B55</f>
        <v>0.05</v>
      </c>
      <c r="C55" s="82">
        <f>B55*C70</f>
        <v>1333.5264999999999</v>
      </c>
      <c r="D55" s="56" t="str">
        <f>'1- Assistente I'!D55</f>
        <v>Lei Complementar 116 e Lei Municipal</v>
      </c>
    </row>
    <row r="56" spans="1:4" ht="15" customHeight="1" x14ac:dyDescent="0.3">
      <c r="A56" s="86" t="s">
        <v>61</v>
      </c>
      <c r="B56" s="97">
        <f>SUM(B54:B55)</f>
        <v>0.10580000000000001</v>
      </c>
      <c r="C56" s="29">
        <f>SUM(C54:C55)</f>
        <v>2821.7420739999998</v>
      </c>
      <c r="D56" s="56"/>
    </row>
    <row r="57" spans="1:4" ht="15" customHeight="1" x14ac:dyDescent="0.3">
      <c r="A57" s="86" t="s">
        <v>62</v>
      </c>
      <c r="B57" s="97">
        <f>B52+B56</f>
        <v>0.20275008999999999</v>
      </c>
      <c r="C57" s="82">
        <f>C52+C56</f>
        <v>4938.6414758709543</v>
      </c>
      <c r="D57" s="56"/>
    </row>
    <row r="58" spans="1:4" ht="15" customHeight="1" thickBot="1" x14ac:dyDescent="0.35">
      <c r="A58" s="94" t="s">
        <v>63</v>
      </c>
      <c r="B58" s="83"/>
      <c r="C58" s="96">
        <f>C69</f>
        <v>26670.525976365017</v>
      </c>
      <c r="D58" s="57"/>
    </row>
    <row r="59" spans="1:4" ht="15" customHeight="1" x14ac:dyDescent="0.3">
      <c r="A59" s="87"/>
      <c r="B59" s="98"/>
      <c r="C59" s="30"/>
      <c r="D59" s="69"/>
    </row>
    <row r="60" spans="1:4" ht="15" customHeight="1" x14ac:dyDescent="0.3">
      <c r="A60" s="107" t="s">
        <v>64</v>
      </c>
      <c r="B60" s="108"/>
      <c r="C60" s="109"/>
      <c r="D60" s="70"/>
    </row>
    <row r="61" spans="1:4" ht="15" customHeight="1" x14ac:dyDescent="0.3">
      <c r="A61" s="39" t="s">
        <v>65</v>
      </c>
      <c r="B61" s="33"/>
      <c r="C61" s="33" t="s">
        <v>3</v>
      </c>
      <c r="D61" s="71" t="s">
        <v>4</v>
      </c>
    </row>
    <row r="62" spans="1:4" ht="15" customHeight="1" x14ac:dyDescent="0.3">
      <c r="A62" s="86" t="s">
        <v>66</v>
      </c>
      <c r="B62" s="99"/>
      <c r="C62" s="82">
        <f>C11</f>
        <v>13328.38</v>
      </c>
      <c r="D62" s="56"/>
    </row>
    <row r="63" spans="1:4" ht="15" customHeight="1" x14ac:dyDescent="0.3">
      <c r="A63" s="86" t="s">
        <v>67</v>
      </c>
      <c r="B63" s="99"/>
      <c r="C63" s="82">
        <f>C15+C19+C26+C32</f>
        <v>7508.9749078000004</v>
      </c>
      <c r="D63" s="56"/>
    </row>
    <row r="64" spans="1:4" ht="15" customHeight="1" x14ac:dyDescent="0.3">
      <c r="A64" s="86" t="s">
        <v>68</v>
      </c>
      <c r="B64" s="99"/>
      <c r="C64" s="82">
        <f>C47</f>
        <v>894.52959269406392</v>
      </c>
      <c r="D64" s="56"/>
    </row>
    <row r="65" spans="1:4" ht="15" customHeight="1" x14ac:dyDescent="0.3">
      <c r="A65" s="100" t="s">
        <v>69</v>
      </c>
      <c r="B65" s="99"/>
      <c r="C65" s="82">
        <f>SUM(C62:C64)</f>
        <v>21731.884500494063</v>
      </c>
      <c r="D65" s="56"/>
    </row>
    <row r="66" spans="1:4" ht="15" customHeight="1" x14ac:dyDescent="0.3">
      <c r="A66" s="86" t="s">
        <v>70</v>
      </c>
      <c r="B66" s="99"/>
      <c r="C66" s="82">
        <f>C50+C51</f>
        <v>2116.8994018709545</v>
      </c>
      <c r="D66" s="56"/>
    </row>
    <row r="67" spans="1:4" ht="15" customHeight="1" x14ac:dyDescent="0.3">
      <c r="A67" s="86" t="s">
        <v>71</v>
      </c>
      <c r="B67" s="99"/>
      <c r="C67" s="82"/>
      <c r="D67" s="56"/>
    </row>
    <row r="68" spans="1:4" ht="15" customHeight="1" x14ac:dyDescent="0.3">
      <c r="A68" s="86" t="s">
        <v>72</v>
      </c>
      <c r="B68" s="99"/>
      <c r="C68" s="82">
        <f>C54+C55</f>
        <v>2821.7420739999998</v>
      </c>
      <c r="D68" s="56"/>
    </row>
    <row r="69" spans="1:4" ht="15" customHeight="1" x14ac:dyDescent="0.3">
      <c r="A69" s="86" t="s">
        <v>73</v>
      </c>
      <c r="B69" s="99"/>
      <c r="C69" s="82">
        <f>C65+C68+C66</f>
        <v>26670.525976365017</v>
      </c>
      <c r="D69" s="56"/>
    </row>
    <row r="70" spans="1:4" ht="15" customHeight="1" thickBot="1" x14ac:dyDescent="0.35">
      <c r="A70" s="31" t="s">
        <v>74</v>
      </c>
      <c r="B70" s="101"/>
      <c r="C70" s="102">
        <f>ROUND((C65+C66)/(1-B54-B55),2)</f>
        <v>26670.53</v>
      </c>
      <c r="D70" s="72"/>
    </row>
    <row r="71" spans="1:4" ht="15" customHeight="1" x14ac:dyDescent="0.3">
      <c r="A71" s="90"/>
      <c r="D71" s="61"/>
    </row>
    <row r="72" spans="1:4" ht="15" customHeight="1" x14ac:dyDescent="0.3">
      <c r="A72" s="120" t="str">
        <f>'1- Assistente I'!A72</f>
        <v>Taboão da Serra - SP, 12 de agosto de 2024.</v>
      </c>
      <c r="B72" s="121"/>
      <c r="C72" s="111"/>
      <c r="D72" s="73"/>
    </row>
    <row r="73" spans="1:4" ht="15" customHeight="1" x14ac:dyDescent="0.3">
      <c r="A73" s="110"/>
      <c r="B73" s="111"/>
      <c r="C73" s="111"/>
      <c r="D73" s="74"/>
    </row>
    <row r="74" spans="1:4" ht="15" customHeight="1" x14ac:dyDescent="0.3">
      <c r="A74" s="120"/>
      <c r="B74" s="121"/>
      <c r="C74" s="121"/>
      <c r="D74" s="74"/>
    </row>
    <row r="75" spans="1:4" ht="15" customHeight="1" x14ac:dyDescent="0.3">
      <c r="A75" s="110"/>
      <c r="B75" s="111"/>
      <c r="C75" s="111"/>
      <c r="D75" s="74"/>
    </row>
    <row r="76" spans="1:4" ht="15" customHeight="1" x14ac:dyDescent="0.3">
      <c r="A76" s="110"/>
      <c r="B76" s="111"/>
      <c r="C76" s="111"/>
      <c r="D76" s="74"/>
    </row>
    <row r="77" spans="1:4" ht="15" customHeight="1" x14ac:dyDescent="0.3">
      <c r="A77" s="122" t="str">
        <f>'1- Assistente I'!A77</f>
        <v>Maria do Carmo Dornellas</v>
      </c>
      <c r="B77" s="123"/>
      <c r="C77" s="123"/>
      <c r="D77" s="124"/>
    </row>
    <row r="78" spans="1:4" ht="15" customHeight="1" x14ac:dyDescent="0.3">
      <c r="A78" s="122" t="str">
        <f>'1- Assistente I'!A78</f>
        <v>Diretora</v>
      </c>
      <c r="B78" s="123"/>
      <c r="C78" s="123"/>
      <c r="D78" s="124"/>
    </row>
    <row r="79" spans="1:4" ht="15" customHeight="1" thickBot="1" x14ac:dyDescent="0.35">
      <c r="A79" s="112"/>
      <c r="B79" s="113"/>
      <c r="C79" s="113"/>
      <c r="D79" s="75"/>
    </row>
    <row r="80" spans="1:4" ht="15" customHeight="1" x14ac:dyDescent="0.3"/>
    <row r="81" ht="15" customHeight="1" x14ac:dyDescent="0.3"/>
  </sheetData>
  <mergeCells count="8">
    <mergeCell ref="A77:D77"/>
    <mergeCell ref="A78:D78"/>
    <mergeCell ref="A1:D2"/>
    <mergeCell ref="A7:C7"/>
    <mergeCell ref="A28:C28"/>
    <mergeCell ref="A34:C34"/>
    <mergeCell ref="A72:B72"/>
    <mergeCell ref="A74:C74"/>
  </mergeCells>
  <pageMargins left="0.7" right="0.7" top="0.75" bottom="0.75" header="0.3" footer="0.3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F5F5F0B27D4B4C93DC3842AC6ACF30" ma:contentTypeVersion="16" ma:contentTypeDescription="Crie um novo documento." ma:contentTypeScope="" ma:versionID="b5bfda5d81d01d1f17f301e8677d1d9d">
  <xsd:schema xmlns:xsd="http://www.w3.org/2001/XMLSchema" xmlns:xs="http://www.w3.org/2001/XMLSchema" xmlns:p="http://schemas.microsoft.com/office/2006/metadata/properties" xmlns:ns1="http://schemas.microsoft.com/sharepoint/v3" xmlns:ns2="a825b47f-d537-4ba3-ae70-a25b86e5b96f" xmlns:ns3="5518b6f4-1fca-4d41-8eb9-9f89c8e1cb8b" xmlns:ns4="4fd131f1-5078-442b-9244-956214b9823b" targetNamespace="http://schemas.microsoft.com/office/2006/metadata/properties" ma:root="true" ma:fieldsID="617c412d59a7e87bfdf0b0a44407e0a4" ns1:_="" ns2:_="" ns3:_="" ns4:_="">
    <xsd:import namespace="http://schemas.microsoft.com/sharepoint/v3"/>
    <xsd:import namespace="a825b47f-d537-4ba3-ae70-a25b86e5b96f"/>
    <xsd:import namespace="5518b6f4-1fca-4d41-8eb9-9f89c8e1cb8b"/>
    <xsd:import namespace="4fd131f1-5078-442b-9244-956214b9823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_Flow_SignoffStatu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5b47f-d537-4ba3-ae70-a25b86e5b9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8b6f4-1fca-4d41-8eb9-9f89c8e1cb8b" elementFormDefault="qualified">
    <xsd:import namespace="http://schemas.microsoft.com/office/2006/documentManagement/types"/>
    <xsd:import namespace="http://schemas.microsoft.com/office/infopath/2007/PartnerControls"/>
    <xsd:element name="LastSharedByUser" ma:index="12" nillable="true" ma:displayName="Último Compartilhamento Por Usuá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Último Compartilhamento Por Tempo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131f1-5078-442b-9244-956214b98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fd131f1-5078-442b-9244-956214b9823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1E12A3-80BE-4DBF-9090-22739611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652A4-4C2C-442A-8692-B535747FE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25b47f-d537-4ba3-ae70-a25b86e5b96f"/>
    <ds:schemaRef ds:uri="5518b6f4-1fca-4d41-8eb9-9f89c8e1cb8b"/>
    <ds:schemaRef ds:uri="4fd131f1-5078-442b-9244-956214b98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7D98D-6106-4E72-B4B8-B74BB688D4B6}">
  <ds:schemaRefs>
    <ds:schemaRef ds:uri="4fd131f1-5078-442b-9244-956214b9823b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5518b6f4-1fca-4d41-8eb9-9f89c8e1cb8b"/>
    <ds:schemaRef ds:uri="http://schemas.microsoft.com/office/2006/documentManagement/types"/>
    <ds:schemaRef ds:uri="a825b47f-d537-4ba3-ae70-a25b86e5b9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6</vt:i4>
      </vt:variant>
    </vt:vector>
  </HeadingPairs>
  <TitlesOfParts>
    <vt:vector size="13" baseType="lpstr">
      <vt:lpstr>GERAL</vt:lpstr>
      <vt:lpstr>1- Assistente I</vt:lpstr>
      <vt:lpstr>2- Assistente II</vt:lpstr>
      <vt:lpstr>3- Analista I</vt:lpstr>
      <vt:lpstr>4- Analista II</vt:lpstr>
      <vt:lpstr>5- Analista III</vt:lpstr>
      <vt:lpstr>6- Analista IV</vt:lpstr>
      <vt:lpstr>'1- Assistente I'!Área_de_Impressão</vt:lpstr>
      <vt:lpstr>'2- Assistente II'!Área_de_Impressão</vt:lpstr>
      <vt:lpstr>'3- Analista I'!Área_de_Impressão</vt:lpstr>
      <vt:lpstr>'4- Analista II'!Área_de_Impressão</vt:lpstr>
      <vt:lpstr>'5- Analista III'!Área_de_Impressão</vt:lpstr>
      <vt:lpstr>'6- Analista IV'!Área_de_Impressão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Matsunaga</dc:creator>
  <cp:lastModifiedBy>Matriz Potenza</cp:lastModifiedBy>
  <cp:lastPrinted>2024-08-13T15:21:37Z</cp:lastPrinted>
  <dcterms:created xsi:type="dcterms:W3CDTF">2021-01-19T17:13:06Z</dcterms:created>
  <dcterms:modified xsi:type="dcterms:W3CDTF">2024-08-13T16:26:12Z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0x01010063F5F5F0B27D4B4C93DC3842AC6ACF30</vt:lpwstr>
  </property>
</Properties>
</file>